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150" windowHeight="6950"/>
  </bookViews>
  <sheets>
    <sheet name="数据结果" sheetId="2" r:id="rId1"/>
    <sheet name="北大核心发文明细" sheetId="5" r:id="rId2"/>
    <sheet name="CSSCI（含扩展版）发文" sheetId="3" r:id="rId3"/>
    <sheet name="SCIE发文明细"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<sst xmlns="http://schemas.openxmlformats.org/spreadsheetml/2006/main" count="2116" uniqueCount="779">
  <si>
    <t>2024年第四季度贵州民族大学发文统计</t>
  </si>
  <si>
    <t>类别</t>
  </si>
  <si>
    <t>文献篇数</t>
  </si>
  <si>
    <t>北大核心期刊</t>
  </si>
  <si>
    <t>CSSCI期刊（包含扩展版）</t>
  </si>
  <si>
    <t>SCIE期刊</t>
  </si>
  <si>
    <r>
      <t>数据说明：
1、数据检索来自中国知网CNKI、Web of Science（SCIE）；
2、中国知网检索以网络发表时间限定2024年10月1日至11月30日（</t>
    </r>
    <r>
      <rPr>
        <b/>
        <sz val="12"/>
        <color rgb="FFFF0000"/>
        <rFont val="仿宋_GB2312"/>
        <charset val="134"/>
      </rPr>
      <t>首发日期在2023年但实际出版在2024年刊物的论文计算在第四季度内</t>
    </r>
    <r>
      <rPr>
        <b/>
        <sz val="12"/>
        <color theme="1"/>
        <rFont val="仿宋_GB2312"/>
        <charset val="134"/>
      </rPr>
      <t>）；SCIE检索以出版时间限定2024年10月1日至11月30日；
3、中文发文检索仅统计第一单位为“贵州民族大学”的文章，SCI检索不区分第一单位。
4、为保护个人隐私，数据中不体现作者姓名。</t>
    </r>
  </si>
  <si>
    <t>Title-题名</t>
  </si>
  <si>
    <t>Author-作者</t>
  </si>
  <si>
    <t>Organ-单位</t>
  </si>
  <si>
    <t>Source-文献来源</t>
  </si>
  <si>
    <t>PubTime-发表时间</t>
  </si>
  <si>
    <t>FirstDuty-第一责任人</t>
  </si>
  <si>
    <t>Fund-基金</t>
  </si>
  <si>
    <t>Year-年</t>
  </si>
  <si>
    <t>Volume-卷</t>
  </si>
  <si>
    <t>Period-期</t>
  </si>
  <si>
    <t>DOI-DOI</t>
  </si>
  <si>
    <t>中国农业经济韧性水平测度与区域差异分析</t>
  </si>
  <si>
    <t>石岩</t>
  </si>
  <si>
    <t>贵州民族大学社会学院;宿迁学院管理学院;</t>
  </si>
  <si>
    <t>统计与决策</t>
  </si>
  <si>
    <t>2024-11-19 14:43</t>
  </si>
  <si>
    <t>石岩;</t>
  </si>
  <si>
    <t>江苏省高校哲学社会科学研究一般项目（2021SJA2193）;; 宿迁市社会科学研究课题（21SYC-03）;; 贵州省高校人文社会科学研究基地项目（23RWJD096）</t>
  </si>
  <si>
    <t>2024</t>
  </si>
  <si>
    <t>40</t>
  </si>
  <si>
    <t>21</t>
  </si>
  <si>
    <t>10.13546/j.cnki.tjyjc.2024.21.021</t>
  </si>
  <si>
    <t>刑事和解制度的完善</t>
  </si>
  <si>
    <t>娄义鹏</t>
  </si>
  <si>
    <t>贵州民族大学法学院;</t>
  </si>
  <si>
    <t>法商研究</t>
  </si>
  <si>
    <t>2024-11-15</t>
  </si>
  <si>
    <t>娄义鹏;</t>
  </si>
  <si>
    <t>国家社会科学基金资助项目(19BFX103)</t>
  </si>
  <si>
    <t>41</t>
  </si>
  <si>
    <t>06</t>
  </si>
  <si>
    <t>10.16390/j.cnki.issn1672-0393.2024.06.013</t>
  </si>
  <si>
    <t>基于PB+CCD设计法在PFC&lt;sup&gt;3D&lt;/sup&gt;数值模型细观参数标定</t>
  </si>
  <si>
    <t>徐超华; 张搏; 秦晓辉; 周春霞; 韦家刚</t>
  </si>
  <si>
    <t>贵州民族大学建筑工程学院;贵州民族大学喀斯特环境地质灾害防治国家民委重点实验室;贵州民族大学岩溶区城市地下空间开发与安全重点实验室;</t>
  </si>
  <si>
    <t>科学技术与工程</t>
  </si>
  <si>
    <t>2024-11-08</t>
  </si>
  <si>
    <t>徐超华;</t>
  </si>
  <si>
    <t>贵州省科技计划(黔科合基础-ZK[2021]一般288)</t>
  </si>
  <si>
    <t>24</t>
  </si>
  <si>
    <t>31</t>
  </si>
  <si>
    <t>传统村落内生能力培育的内涵、要素与机制</t>
  </si>
  <si>
    <t>范莉娜; 敖青青; 陈杰</t>
  </si>
  <si>
    <t>贵州民族大学旅游与航空服务学院;贵阳信息科技学院经济管理系;贵州师范大学国际教育学院;</t>
  </si>
  <si>
    <t>原生态民族文化学刊</t>
  </si>
  <si>
    <t>2024-11-01</t>
  </si>
  <si>
    <t>范莉娜;</t>
  </si>
  <si>
    <t>国家社会科学基金项目“旅游高质量发展视域下西南民族特色村寨内生能力构建与评价”（21BMZ074）</t>
  </si>
  <si>
    <t>16</t>
  </si>
  <si>
    <t>鲁棒的模糊最小二乘双参数间隔支持向量机算法</t>
  </si>
  <si>
    <t>杨贵燕; 黄成泉; 罗森艳; 蔡江海; 王顺霞; 周丽华</t>
  </si>
  <si>
    <t>贵州民族大学数据科学与信息工程学院;贵州民族大学工程技术人才实践训练中心;</t>
  </si>
  <si>
    <t>河北大学学报(自然科学版)</t>
  </si>
  <si>
    <t>2024-10-30 08:13</t>
  </si>
  <si>
    <t>杨贵燕;</t>
  </si>
  <si>
    <t>国家自然科学基金资助项目(62062024);; 贵州省省级科技计划项目(黔科合基础-ZK[2021]一般342);; 贵州省教育厅自然科学研究项目(黔教技[2022]015);; 贵州省模式识别与智能系统重点实验室2022年度开放课题(GZMUKL[2022]KF03)</t>
  </si>
  <si>
    <t>44</t>
  </si>
  <si>
    <t>以“制度之治”增强中华民族凝聚力</t>
  </si>
  <si>
    <t>郝亚明; 杨文帅</t>
  </si>
  <si>
    <t>贵州民族大学;南开大学周恩来政府管理学院;</t>
  </si>
  <si>
    <t>贵州民族研究</t>
  </si>
  <si>
    <t>2024-10-25</t>
  </si>
  <si>
    <t>郝亚明;</t>
  </si>
  <si>
    <t>国家社科基金重大项目“新中国成立后各民族人口流动与深度交融的动力机制研究”（项目编号：21&amp;ZD212）;; 国家民委科研项目“中华民族现代文明理论体系与中华民族共同体理论体系研究”（项目编号：2023-GMG-015）的阶段性成果</t>
  </si>
  <si>
    <t>45</t>
  </si>
  <si>
    <t>05</t>
  </si>
  <si>
    <t>10.13965/j.cnki.gzmzyj10026959.2024.05.005</t>
  </si>
  <si>
    <t>中国式现代化推动中华民族共同体建设的实践秩序</t>
  </si>
  <si>
    <t>柏友恒; 王寒</t>
  </si>
  <si>
    <t>贵州民族大学民族学与历史学院;</t>
  </si>
  <si>
    <t>柏友恒;</t>
  </si>
  <si>
    <t>贵州省哲学社会科学规划重点课题“贵州民族团结进步繁荣发展示范区建设现状与保障路径研究”（项目编号：21GZZD17）的阶段性成果</t>
  </si>
  <si>
    <t>10.13965/j.cnki.gzmzyj10026959.2024.05.025</t>
  </si>
  <si>
    <t>集体记忆重塑乡村共同体的内在机理与实现路径——以贵州云舍土家族乡愁馆为个案</t>
  </si>
  <si>
    <t>黄田</t>
  </si>
  <si>
    <t>贵州民族大学社会学院;</t>
  </si>
  <si>
    <t>黄田;</t>
  </si>
  <si>
    <t>2021年国家社科基金项目“少数民族易地扶贫搬迁安置社区公共文化服务体系重构研究”（项目编号：21BSH063）的阶段性成果</t>
  </si>
  <si>
    <t>10.13965/j.cnki.gzmzyj10026959.2024.05.027</t>
  </si>
  <si>
    <t>尿素和硫酸铵对多孔硝酸铵结构改性的影响研究</t>
  </si>
  <si>
    <t>陈阳; 康自华; 陈婷; 高建林; 杜海军</t>
  </si>
  <si>
    <t>贵州民族大学化学工程学院;贵州宜兴化工有限公司;</t>
  </si>
  <si>
    <t>火工品</t>
  </si>
  <si>
    <t>2024-10-24 08:47</t>
  </si>
  <si>
    <t>陈阳;</t>
  </si>
  <si>
    <t>贵州民族大学校基金项目（No.0703001022005017）;; 贵州省科协基金项目（No.0701002099023003）</t>
  </si>
  <si>
    <t>哈茨木霉菌对烟草的促生及其黑胫病的诱导抗性评价</t>
  </si>
  <si>
    <t>常峻嘉; 盖佳鑫; 陶刚; 莫转龙海</t>
  </si>
  <si>
    <t>贵州民族大学生态环境工程学院;中国农业科学院农业资源与农业区划研究所;</t>
  </si>
  <si>
    <t>中国农业科技导报</t>
  </si>
  <si>
    <t>2024-10-15</t>
  </si>
  <si>
    <t>常峻嘉;</t>
  </si>
  <si>
    <t>贵州民族大学科研基金项目（GZMUZK[2023]YB22）;; 2023贵州民族大学大学生创新创业国家级训练计划项目（202310672051）;; 国家自然科学基金项目（31860520）</t>
  </si>
  <si>
    <t>26</t>
  </si>
  <si>
    <t>10</t>
  </si>
  <si>
    <t>10.13304/j.nykjdb.2024.0225</t>
  </si>
  <si>
    <t>不同来源垃圾焚烧炉渣的理化性质及再生砂浆的强度变异性</t>
  </si>
  <si>
    <t>陈春红; 张海燕; 张勇刚; 唐婷; 卜继斌</t>
  </si>
  <si>
    <t>华南理工大学亚热带建筑与城市科学全国重点实验室;贵州民族大学建筑工程学院;广州环投建材有限公司;贵阳信息科技学院健康管理学院;广州珠江装修工程有限公司;</t>
  </si>
  <si>
    <t>华南理工大学学报(自然科学版)</t>
  </si>
  <si>
    <t>陈春红;</t>
  </si>
  <si>
    <t>亚热带建筑与城市科学全国重点实验室开放基金资助项目（2022KB13）;; 贵州省高校人文社会科学研究项目（2024RW306）;; 广东省住房和城乡建设厅研究开发项目（2022-K2-043638）~~</t>
  </si>
  <si>
    <t>52</t>
  </si>
  <si>
    <t>黄花棘豆总生物碱提取工艺及抗斜纹夜蛾活性研究</t>
  </si>
  <si>
    <t>张洪艳; 陈仁俊; 张雅昆; 王亭亭; 卫亚丽; 曾艳荣; 谭承建</t>
  </si>
  <si>
    <t>贵州民族大学民族医药学院;贵州民族大学化学工程学院;</t>
  </si>
  <si>
    <t>化学研究与应用</t>
  </si>
  <si>
    <t>张洪艳;</t>
  </si>
  <si>
    <t>国家自然科学基金项目(32160110、31660103)资助</t>
  </si>
  <si>
    <t>36</t>
  </si>
  <si>
    <t>具有奇异和对数非线性项的p&amp;q-Laplace问题的多重非平凡解</t>
  </si>
  <si>
    <t>张学梅; 索洪敏; 王臣熙; 王梅</t>
  </si>
  <si>
    <t>贵州民族大学数据科学与信息工程学院;</t>
  </si>
  <si>
    <t>数学的实践与认识</t>
  </si>
  <si>
    <t>2024-10-10 11:40</t>
  </si>
  <si>
    <t>张学梅;</t>
  </si>
  <si>
    <t>国家自然科学基金(11661021,11861021)</t>
  </si>
  <si>
    <t>54</t>
  </si>
  <si>
    <t>天然植物纤维增强热塑性复合材料的研究进展</t>
  </si>
  <si>
    <t>杨人元; 周腾; 王宏伟; 龙雪彬; 张道海; 秦舒浩</t>
  </si>
  <si>
    <t>贵州民族大学化学工程学院;国家复合改性聚合物材料工程技术研究中心;</t>
  </si>
  <si>
    <t>精细化工</t>
  </si>
  <si>
    <t>2023-12-27 12:54</t>
  </si>
  <si>
    <t>杨人元;</t>
  </si>
  <si>
    <t>国家自然科学基金项目（52163001）;; 贵州民族大学科研平台资助项目（GZMUGCZX[2021]01）;; 贵州省省级科技计划资助项目（黔科合平台人才-CXTD[2021]005,黔科合平台人才-GCC[2022]010-1）;贵州省省级科技计划资助项目[黔科合成果（2019）4022号];; 贵阳市专家工作站（ZJGZZ2021-07）;; 贵阳市白云区科技计划项目（白科合同[2020]28号）;; 中央引导地方科技发展资金项目（黔科合中引地[2023]035）</t>
  </si>
  <si>
    <t>08</t>
  </si>
  <si>
    <t>10.13550/j.jxhg.20230791</t>
  </si>
  <si>
    <t>磷肥对马尾松苗木根系及针叶内氮、磷、钾生化计量特征的影响</t>
  </si>
  <si>
    <t>周玮; 王艺; 苏春花</t>
  </si>
  <si>
    <t>贵州民族大学生态环境工程学院;</t>
  </si>
  <si>
    <t>森林工程</t>
  </si>
  <si>
    <t>2023-12-15</t>
  </si>
  <si>
    <t>周玮;</t>
  </si>
  <si>
    <t>贵州省科技厅基础研究项目[黔科合基础[2018]1072];; 贵州省教育厅成长人才项目(黔教合KY字[2018]136);; 贵州省省级科技计划项目(ZK[2022]一般207);; 国家自然科学基金(31860178)</t>
  </si>
  <si>
    <t>01</t>
  </si>
  <si>
    <t>基于石墨相氮化碳的电致化学发光法测定噻虫胺</t>
  </si>
  <si>
    <t>孔大彬; 杜海军; 李玉美; 班睿</t>
  </si>
  <si>
    <t>贵州民族大学化学工程学院;贵州师范学院化学与材料学院;</t>
  </si>
  <si>
    <t>分析试验室</t>
  </si>
  <si>
    <t>2023-12-05 18:47</t>
  </si>
  <si>
    <t>孔大彬;</t>
  </si>
  <si>
    <t>国家自然科学基金（22264008,82060714）;; 贵州省自然科学基金（ZK[2022]327）;; 贵州省教育厅自然科学研究资助项目（[2021]021）;; 贵州师范学院国家自然科学基金项目奖励补助资金项目（2021GZJB004）资助</t>
  </si>
  <si>
    <t>43</t>
  </si>
  <si>
    <t>11</t>
  </si>
  <si>
    <t>10.13595/j.cnki.issn1000-0720.2023080401</t>
  </si>
  <si>
    <t>基于全气化顶空气相色谱技术测定香精油中甲醇含量</t>
  </si>
  <si>
    <t>刘学琰; 李欢; 朱洪悦; 于康; 罗迎春; 戴毅; 王浩</t>
  </si>
  <si>
    <t>贵州民族大学化学工程学院;云南中烟工业有限责任公司技术中心;</t>
  </si>
  <si>
    <t>现代化工</t>
  </si>
  <si>
    <t>2023-11-30 14:55</t>
  </si>
  <si>
    <t>刘学琰;</t>
  </si>
  <si>
    <t>贵州省教委自然科学基金项目(2022187)</t>
  </si>
  <si>
    <t>10.16606/j.cnki.issn0253-4320.2024.01.044</t>
  </si>
  <si>
    <t>含环醚结构的生物基二醇对环己烷二甲醇基聚碳酸酯的性能调控</t>
  </si>
  <si>
    <t>于化童; 蔡晓东; 杨烨鑫; 焦丹花; 张道海</t>
  </si>
  <si>
    <t>贵州民族大学化学工程学院;贵州民族大学材料科学与工程学院;</t>
  </si>
  <si>
    <t>复合材料学报</t>
  </si>
  <si>
    <t>2023-11-22 09:34</t>
  </si>
  <si>
    <t>于化童;</t>
  </si>
  <si>
    <t>国家自然科学基金(22165004);; 贵州省科技计划项目(黔科合基础[ZK[2021]一般248;ZK[2021]一般055;CXTD[2021]005)~~</t>
  </si>
  <si>
    <t>07</t>
  </si>
  <si>
    <t>10.13801/j.cnki.fhclxb.20231121.001</t>
  </si>
  <si>
    <t>PPy/SMANa/PES导电复合膜的制备及其抗污性能</t>
  </si>
  <si>
    <t>李坤天; 谭妍妍; 薛禹; 武晓; 张道海; 秦舒浩</t>
  </si>
  <si>
    <t>贵州民族大学化学工程学院;贵州省材料产业技术研究院国家复合改性高分子材料工程研究中心;贵州大学材料与冶金学院;</t>
  </si>
  <si>
    <t>2023-11-15 11:20</t>
  </si>
  <si>
    <t>李坤天;</t>
  </si>
  <si>
    <t>国家自然科学基金项目（52163001）;; 贵州省省级科技计划项目（黔科合平台人才-CXTD[2021]005,黔科合平台人才-GCC[2022]010-1,黔科合支撑[2022]一般211）;; 贵州省高等学校特色重点实验室（黔教合KY字[2021]313）;; 贵阳市专家工作站（ZJGZZ2021-07）;; 贵州民族大学科研平台资助项目（GZMUGCZX[2021]01）;; 贵阳市观山湖区科技计划项目（观科合同[2022]2号）</t>
  </si>
  <si>
    <t>10.13550/j.jxhg.20230521</t>
  </si>
  <si>
    <t>自适应空间强度约束和KL信息的模糊C均值彩色噪声图像分割</t>
  </si>
  <si>
    <t>彭家磊; 黄成泉; 雷欢; 覃小素; 陈阳; 周丽华</t>
  </si>
  <si>
    <t>贵州民族大学贵州省模式识别与智能系统重点实验室;贵州民族大学数据科学与信息工程学院;贵州民族大学工程技术人才实践训练中心;</t>
  </si>
  <si>
    <t>控制与决策</t>
  </si>
  <si>
    <t>2023-11-14 13:15</t>
  </si>
  <si>
    <t>彭家磊;</t>
  </si>
  <si>
    <t>国家自然科学基金项目(62062024);; 贵州省省级科技计划项目(黔科合基础-ZK[2021]一般342);; 贵州省教育厅自然科学项目(黔教技[2022]015);; 贵州省模式识别与智能系统重点实验室2022年度开放课题项目(GZMUKL[2022]KF03)</t>
  </si>
  <si>
    <t>39</t>
  </si>
  <si>
    <t>10.13195/j.kzyjc.2023.1032</t>
  </si>
  <si>
    <t>荧光水凝胶基信息储存材料的构筑及其加密性能研究进展</t>
  </si>
  <si>
    <t>郝康安; 周颖; 刘川; 俞润昊; 黄安荣; 吴翀; 左晓玲</t>
  </si>
  <si>
    <t>贵州民族大学物理与机电工程学院;贵州民族大学材料科学与工程学院;贵州省材料产业技术研究院国家复合改性聚合物材料工程技术研究中心;贵州中医药大学药学院;</t>
  </si>
  <si>
    <t>化工进展</t>
  </si>
  <si>
    <t>2023-11-13 10:29</t>
  </si>
  <si>
    <t>郝康安;</t>
  </si>
  <si>
    <t>国家自然基金青年基金（12304482）;; 贵州省科学技术基金（黔科合基础ZK[2022]重点029,黔科合支撑项目（[2020]4Y107）;; 4D打印智能材料科技创新人才团队项目（GZMUZK[2003]CXTD01）</t>
  </si>
  <si>
    <t>09</t>
  </si>
  <si>
    <t>10.16085/j.issn.1000-6613.2023-1417</t>
  </si>
  <si>
    <t>EAA及致孔剂PEG400改性PVDF膜的结构及其渗透性能</t>
  </si>
  <si>
    <t>薛禹; 谭妍妍; 张道海; 罗筑; 秦舒浩; 武晓</t>
  </si>
  <si>
    <t>贵州民族大学化学工程学院;贵州大学材料与冶金学院;贵州省材料产业技术研究院国家复合改性聚合物材料工程技术研究中心;</t>
  </si>
  <si>
    <t>2023-11-07 17:19</t>
  </si>
  <si>
    <t>薛禹;</t>
  </si>
  <si>
    <t>国家自然科学基金项目（52163001）;; 贵州省省级科技计划项目（黔科合平台人才-CXTD[2021]005、黔科合平台人才-GCC[2022]010-1、黔科合支撑[2023]一般347、黔科合平台人才-GCC[2022]043）;; 贵阳市专家工作站资助项目（ZJGZZ2021-07）;; 贵州民族大学科研平台资助项目（GZMUGCZX[2021]01）;; 贵阳市观山湖区科技计划项目（观科合同[2022]2号）</t>
  </si>
  <si>
    <t>10.13550/j.jxhg.20230555</t>
  </si>
  <si>
    <t>融合书画艺术元素的家居软装饰图案优化设计及应用</t>
  </si>
  <si>
    <t>唐媛</t>
  </si>
  <si>
    <t>贵州民族大学美术学院;</t>
  </si>
  <si>
    <t>包装工程</t>
  </si>
  <si>
    <t>2023-10-27 14:16</t>
  </si>
  <si>
    <t>唐媛;</t>
  </si>
  <si>
    <t>贵州省教育厅高校人文社会科学研究项目（14ZC145）;; 贵州苗族堆绣创新设计与应用研究（19FC13）</t>
  </si>
  <si>
    <t>10.19554/j.cnki.1001-3563.2024.06.022</t>
  </si>
  <si>
    <t>低临界胶束浓度PEGMA-b-PCL的制备及其药物缓释性能</t>
  </si>
  <si>
    <t>周国永; 尹付琳; 尹城武; 王钰杰; 陈雨鑫; 刘超; 成琳; 杜海军</t>
  </si>
  <si>
    <t>贵州民族大学化学工程学院;贵州民族大学民族医药学院;</t>
  </si>
  <si>
    <t>2023-10-17 15:32</t>
  </si>
  <si>
    <t>周国永;</t>
  </si>
  <si>
    <t>国家自然科学基金项目（82060714）;; 贵州省省级科技计划项目（黔科合基础-ZK[2022]一般216）;; 贵州省高等学校绿色化学与资源环境创新团队项目（黔科技[2022]13号）;; 贵州民族大学科研项目（GZMUZK[2021]YB09）</t>
  </si>
  <si>
    <t>10.13550/j.jxhg.20230406</t>
  </si>
  <si>
    <t>粒径可控型中空介孔SiO&lt;sub&gt;2&lt;/sub&gt;基纳米药物载体材料的设计与性能</t>
  </si>
  <si>
    <t>尹城武; 陈雨鑫; 王钰杰; 朱德会; 尹付琳; 成琳; 赵宇; 周国永</t>
  </si>
  <si>
    <t>2023-09-27 13:17</t>
  </si>
  <si>
    <t>尹城武;</t>
  </si>
  <si>
    <t>贵州省省级科技计划项目(黔科合基础-ZK[2022]一般216);; 贵州省高等学校绿色化学与资源环境创新团队(黔科技[2022]13号);; 贵州民族大学科研项目(GZMUZK[2021]YB09)~~</t>
  </si>
  <si>
    <t>10.13801/j.cnki.fhclxb.20230926.003</t>
  </si>
  <si>
    <t>改性HA纳米粒子在骨组织工程中的研究进展</t>
  </si>
  <si>
    <t>杜婧羽; 占晓; 徐余欢; 杨人元; 张加奎; 张道海</t>
  </si>
  <si>
    <t>贵州民族大学化学工程学院;</t>
  </si>
  <si>
    <t>2023-08-22 12:40</t>
  </si>
  <si>
    <t>杜婧羽;</t>
  </si>
  <si>
    <t>国家自然科学基金项目（52163001）;; 贵州民族大学科研平台资助项目（GZMUGCZX[2021]01）;; 贵州省省级科技计划项目（黔科合平台人才-CXTD[2021]005,黔科合平台人才-GCC[2022]010-1）;贵州省省级科技计划项目[黔科合成果（2019）4022号];; 贵阳市专家工作站项目（ZJGZZ2021-07）;; 贵阳市白云区科技计划项目（白科合同[2020]28号）</t>
  </si>
  <si>
    <t>03</t>
  </si>
  <si>
    <t>10.13550/j.jxhg.20230317</t>
  </si>
  <si>
    <t>镍钴双原子团簇催化甲烷干重整反应机理及其动力学研究</t>
  </si>
  <si>
    <t>张建辉; 何启容; 慕红梅; 刘佳; 李文雅; 冷艳丽</t>
  </si>
  <si>
    <t>贵州民族大学化学工程学院;兰州资源环境职业技术大学黄河流域生态环境产教融合研究院;</t>
  </si>
  <si>
    <t>燃料化学学报(中英文)</t>
  </si>
  <si>
    <t>2023-08-04 17:16</t>
  </si>
  <si>
    <t>张建辉;</t>
  </si>
  <si>
    <t>贵州民族大学自然科学基金一般项目(GZMUZK[2021]YB11);; 兰州资源环境职业技术大学黄河流域生态环境产教融合研发基金项目(HHYF2023-08)资助~~</t>
  </si>
  <si>
    <t>02</t>
  </si>
  <si>
    <t>10.19906/j.cnki.JFCT.2023055</t>
  </si>
  <si>
    <t>MXene/PVDF复合膜的制备、性能调控及其应用研究进展</t>
  </si>
  <si>
    <t>薛禹; 谭妍妍; 徐余欢; 武晓; 张道海</t>
  </si>
  <si>
    <t>贵州民族大学化学工程学院;贵州省材料产业技术研究院;贵州大学材料与冶金学院;</t>
  </si>
  <si>
    <t>2023-08-01 10:03</t>
  </si>
  <si>
    <t>国家自然科学基金项目（52163001）;; 贵州省省级科技计划项目（黔科合平台人才-CXTD[2021]005,黔科合平台人才-GCC[2022]010-1,黔科合支撑[2023]一般347,黔科合平台人才-GCC[2022]043）;; 贵阳市专家工作站项目（ZJGZZ2021-07）;; 贵州民族大学科研平台资助项目（GZMUGCZX[2021]01）</t>
  </si>
  <si>
    <t>10.13550/j.jxhg.20230231</t>
  </si>
  <si>
    <t>棉浆纤维素/质子型离子液体溶液的流变行为</t>
  </si>
  <si>
    <t>马凯; 邓璐璐; 王学琳; 石国民; 邹光龙</t>
  </si>
  <si>
    <t>贵州民族大学化学工程学院;西湖大学工学院;</t>
  </si>
  <si>
    <t>纺织学报</t>
  </si>
  <si>
    <t>2023-06-12 09:18</t>
  </si>
  <si>
    <t>马凯;</t>
  </si>
  <si>
    <t>国家自然科学基金项目(21363004);; 贵州民族大学自然科学基金项目(GZMUZK[2021]YB04);; 贵州省高等学校“绿色化学与资源环境创新团队”项目(黔教技[2022]13号)</t>
  </si>
  <si>
    <t>10.13475/j.fzxb.20221108101</t>
  </si>
  <si>
    <t>一株防治香蕉枯萎病的短密木霉筛选及代谢物木霉素作用评价</t>
  </si>
  <si>
    <t>姚遐俊; 谢津; 祁艳华; 汪斌; 房文霞; 陶刚; 蒋细良</t>
  </si>
  <si>
    <t>贵州民族大学生态环境工程学院;广西科学院非粮生物质酶解国家重点实验室;中国农业科学院植物保护研究所;</t>
  </si>
  <si>
    <t>生物工程学报</t>
  </si>
  <si>
    <t>2023-05-30 15:59</t>
  </si>
  <si>
    <t>姚遐俊;</t>
  </si>
  <si>
    <t>国家重点研发计划(2019YFD1002003);; 广西壮族自治区重点研发计划(AB21220030);; 广西科学院基本科研业务费(2021YBJ704);; 国家自然科学基金(31860520)~~</t>
  </si>
  <si>
    <t>10.13345/j.cjb.230170</t>
  </si>
  <si>
    <t>表面疏油Al&lt;sub&gt;2&lt;/sub&gt;O&lt;sub&gt;3&lt;/sub&gt;陶瓷膜的制备及表征</t>
  </si>
  <si>
    <t>李伟; 王洪利; 刘学琰; 范智禹; 吴怡逸; 聂登攀; 陶文亮</t>
  </si>
  <si>
    <t>贵州民族大学化学工程学院;贵州省科学技术协会;</t>
  </si>
  <si>
    <t>材料导报</t>
  </si>
  <si>
    <t>2023-05-06 14:39</t>
  </si>
  <si>
    <t>李伟;</t>
  </si>
  <si>
    <t>贵州省教育厅创新群体重大科研项目(黔教合KY[2018]016);; 贵州省科技计划项目(黔科合支撑[2020]4Y014);贵州省科技计划项目(黔科合支撑[2021]一般484)~~</t>
  </si>
  <si>
    <t>38</t>
  </si>
  <si>
    <t>13</t>
  </si>
  <si>
    <t>芳香性聚氨基酸破乳剂的制备及性能评价</t>
  </si>
  <si>
    <t>王环江; 杨启亮; 张雨晨; 吴珠玉; 吕昱; 周国永; 任嗣利</t>
  </si>
  <si>
    <t>贵州民族大学低维材料与大数据重点实验室;江西理工大学资源与环境工程学院,江西省矿业工程重点实验室;</t>
  </si>
  <si>
    <t>2023-04-20 09:01</t>
  </si>
  <si>
    <t>王环江;</t>
  </si>
  <si>
    <t>国家自然科学基金(22262008;22078138);; 贵州省自然科学基金(ZK[2021]一般051);; 全国大学生创新创业项目(202051020102;S202110672045)~~</t>
  </si>
  <si>
    <t>12</t>
  </si>
  <si>
    <t>对苯二甲酸乙二醇酯降解机理密度泛函的理论研究</t>
  </si>
  <si>
    <t>周梅; 李思佳; 徐玮峰; 黄金保; 罗小松; 吴雷</t>
  </si>
  <si>
    <t>贵州民族大学物理与机电工程学院;</t>
  </si>
  <si>
    <t>原子与分子物理学报</t>
  </si>
  <si>
    <t>2023-04-03 14:30</t>
  </si>
  <si>
    <t>周梅;</t>
  </si>
  <si>
    <t>贵州省高等学校特色重点实验室建设项目(黔教合KY字[2021]003);; 贵州省科学技术基金项目(黔科合基础-ZK[2021] 278)</t>
  </si>
  <si>
    <t>04</t>
  </si>
  <si>
    <t>10.19855/j.1000-0364.2024.041007</t>
  </si>
  <si>
    <t>考虑怀疑和辟谣机制的SEIMR谣言传播模型</t>
  </si>
  <si>
    <t>左飞宇; 卢友军; 魏嘉银; 邓云峰; 官永秋</t>
  </si>
  <si>
    <t>郑州大学学报(理学版)</t>
  </si>
  <si>
    <t>2023-03-13 14:42</t>
  </si>
  <si>
    <t>左飞宇;</t>
  </si>
  <si>
    <t>国家自然科学基金项目(12002098);; 贵州省省级科技计划项目([2021]ZK,[2019]1159);; 贵州省教育厅基金项目([2018]087);; 贵州民族大学校级基金项目(GZMU[2019]YB03)</t>
  </si>
  <si>
    <t>56</t>
  </si>
  <si>
    <t>10.13705/j.issn.1671-6841.2022237</t>
  </si>
  <si>
    <t>乡村振兴理论创新与实践案例分析——评《乡村振兴如何开新局——理论创新、战略重点和关键路径》</t>
  </si>
  <si>
    <t>肖丽娅</t>
  </si>
  <si>
    <t>贵州民族大学文学院;</t>
  </si>
  <si>
    <t>中国教育学刊</t>
  </si>
  <si>
    <t>2024-10-10</t>
  </si>
  <si>
    <t>肖丽娅;</t>
  </si>
  <si>
    <t>Publication Type</t>
  </si>
  <si>
    <t>Authors</t>
  </si>
  <si>
    <t>Author Full Names</t>
  </si>
  <si>
    <t>Article Title</t>
  </si>
  <si>
    <t>Source Title</t>
  </si>
  <si>
    <t>Researcher Ids</t>
  </si>
  <si>
    <t>ORCIDs</t>
  </si>
  <si>
    <t>ISSN</t>
  </si>
  <si>
    <t>eISSN</t>
  </si>
  <si>
    <t>ISBN</t>
  </si>
  <si>
    <t>Journal Abbreviation</t>
  </si>
  <si>
    <t>Journal ISO Abbreviation</t>
  </si>
  <si>
    <t>Publication Date</t>
  </si>
  <si>
    <t>Publication Year</t>
  </si>
  <si>
    <t>Volume</t>
  </si>
  <si>
    <t>Issue</t>
  </si>
  <si>
    <t>Part Number</t>
  </si>
  <si>
    <t>Supplement</t>
  </si>
  <si>
    <t>Special Issue</t>
  </si>
  <si>
    <t>Meeting Abstract</t>
  </si>
  <si>
    <t>Start Page</t>
  </si>
  <si>
    <t>End Page</t>
  </si>
  <si>
    <t>Article Number</t>
  </si>
  <si>
    <t>DOI</t>
  </si>
  <si>
    <t>DOI Link</t>
  </si>
  <si>
    <t>Book DOI</t>
  </si>
  <si>
    <t>Early Access Date</t>
  </si>
  <si>
    <t>Number of Pages</t>
  </si>
  <si>
    <t>WoS Categories</t>
  </si>
  <si>
    <t>Web of Science Index</t>
  </si>
  <si>
    <t>Research Areas</t>
  </si>
  <si>
    <t>IDS Number</t>
  </si>
  <si>
    <t>Pubmed Id</t>
  </si>
  <si>
    <t>Open Access Designations</t>
  </si>
  <si>
    <t>Highly Cited Status</t>
  </si>
  <si>
    <t>Hot Paper Status</t>
  </si>
  <si>
    <t>Date of Export</t>
  </si>
  <si>
    <t>UT (Unique WOS ID)</t>
  </si>
  <si>
    <t>Web of Science Record</t>
  </si>
  <si>
    <t>J</t>
  </si>
  <si>
    <t>Wang, CX; Suo, HM</t>
  </si>
  <si>
    <t>Wang, Chen-Xi; Suo, Hong-Min</t>
  </si>
  <si>
    <t>Infinitely many positive solutions for p-Laplacian equations with singular and critical growth terms</t>
  </si>
  <si>
    <t>BOUNDARY VALUE PROBLEMS</t>
  </si>
  <si>
    <t/>
  </si>
  <si>
    <t>1687-2770</t>
  </si>
  <si>
    <t>OCT 28</t>
  </si>
  <si>
    <t>10.1186/s13661-024-01953-0</t>
  </si>
  <si>
    <t>WOS:001351115300001</t>
  </si>
  <si>
    <t>Li, ZQ; Xiao, X; Xu, T; Chu, SY; Wang, H; Jiang, K</t>
  </si>
  <si>
    <t>Li, Zaiquan; Xiao, Xu; Xu, Tao; Chu, Shiyu; Wang, Hui; Jiang, Ke</t>
  </si>
  <si>
    <t>Removal of Pb(II) and Cd(II) from a Monometallic Contaminated Solution by Modified Biochar-Immobilized Bacterial Microspheres</t>
  </si>
  <si>
    <t>MOLECULES</t>
  </si>
  <si>
    <t>1420-3049</t>
  </si>
  <si>
    <t>OCT</t>
  </si>
  <si>
    <t>10.3390/molecules29194757</t>
  </si>
  <si>
    <t>WOS:001332612200001</t>
  </si>
  <si>
    <t>Diao, K; Zhou, T; Du, JJ; Xu, YH; Zhang, DH</t>
  </si>
  <si>
    <t>Diao, Kunlan; Zhou, Teng; Du, Jiajia; Xu, Yuhuan; Zhang, Daohai</t>
  </si>
  <si>
    <t>Preparation of high-toughness PAM-Gel/CNTs-RGO hydrogel and its electromagnetic shielding properties</t>
  </si>
  <si>
    <t>NEW JOURNAL OF CHEMISTRY</t>
  </si>
  <si>
    <t>1144-0546</t>
  </si>
  <si>
    <t>1369-9261</t>
  </si>
  <si>
    <t>NOV 18</t>
  </si>
  <si>
    <t>10.1039/d4nj03558e</t>
  </si>
  <si>
    <t>NOV 2024</t>
  </si>
  <si>
    <t>WOS:001349910700001</t>
  </si>
  <si>
    <t>Li, Q; Ran, WW; Wang, F</t>
  </si>
  <si>
    <t>Li, Qin; Ran, Wenwen; Wang, Feng</t>
  </si>
  <si>
    <t>Infinity norm bounds for the inverse of Quasi-SDDk SDD k matrices with applications</t>
  </si>
  <si>
    <t>NUMERICAL ALGORITHMS</t>
  </si>
  <si>
    <t>1017-1398</t>
  </si>
  <si>
    <t>1572-9265</t>
  </si>
  <si>
    <t>2024 OCT 3</t>
  </si>
  <si>
    <t>10.1007/s11075-024-01949-y</t>
  </si>
  <si>
    <t>OCT 2024</t>
  </si>
  <si>
    <t>WOS:001328518500001</t>
  </si>
  <si>
    <t>Du, JY; Xue, Y; Xu, YH; Zhan, X; Zhang, DH</t>
  </si>
  <si>
    <t>Du, Jingyu; Xue, Yu; Xu, Yuhuan; Zhan, Xiao; Zhang, Daohai</t>
  </si>
  <si>
    <t>High Water Permeability Interfacial Polymerized PVDF/EAA Composite Nanofiltration Membrane for Dye Separation</t>
  </si>
  <si>
    <t>ACS APPLIED POLYMER MATERIALS</t>
  </si>
  <si>
    <t>yuhuan, xu/0009-0007-9962-935X</t>
  </si>
  <si>
    <t>2637-6105</t>
  </si>
  <si>
    <t>OCT 17</t>
  </si>
  <si>
    <t>10.1021/acsapm.4c02131</t>
  </si>
  <si>
    <t>WOS:001337293100001</t>
  </si>
  <si>
    <t>Huan, XY; Hou, ZM; Ma, SK; Xu, Q; Qi, YZ; Bao, DM; Hou, XQ; Du, HJ; Zhang, YP; Wen, Z</t>
  </si>
  <si>
    <t>Huan, Xuanying; Hou, Zeming; Ma, Shikai; Xu, Qiu; Qi, Yuzhao; Bao, Dongmei; Hou, Xueqing; Du, Haijun; Zhang, Yupeng; Wen, Zhu</t>
  </si>
  <si>
    <t>Flame retardation of epoxy resin with P-N flame retardant based on DOPS/triazine-trione groups</t>
  </si>
  <si>
    <t>POLYMER BULLETIN</t>
  </si>
  <si>
    <t>HOU, Zeming/LIF-9458-2024</t>
  </si>
  <si>
    <t>0170-0839</t>
  </si>
  <si>
    <t>1436-2449</t>
  </si>
  <si>
    <t>2024 OCT 15</t>
  </si>
  <si>
    <t>10.1007/s00289-024-05535-z</t>
  </si>
  <si>
    <t>WOS:001331783300002</t>
  </si>
  <si>
    <t>Hua, JT</t>
  </si>
  <si>
    <t>Hua, Jingtian</t>
  </si>
  <si>
    <t>Investigations of legal tactics for safeguarding persons' private during a public health emergency</t>
  </si>
  <si>
    <t>WIENER KLINISCHE WOCHENSCHRIFT</t>
  </si>
  <si>
    <t>0043-5325</t>
  </si>
  <si>
    <t>1613-7671</t>
  </si>
  <si>
    <t>WOS:001287334400054</t>
  </si>
  <si>
    <t>Du, JY; Zhan, X; Xu, YH; Zhang, DH; Qin, SH</t>
  </si>
  <si>
    <t>Du, Jingyu; Zhan, Xiao; Xu, Yuhuan; Zhang, Daohai; Qin, Shuhao</t>
  </si>
  <si>
    <t>Heat-Resistant Covalent Organic Framework (COF) PVA-Hybridized Gel Electrolyte for the Preparation of Dendrite-Free Zinc-Ion Batteries</t>
  </si>
  <si>
    <t>NANO LETTERS</t>
  </si>
  <si>
    <t>1530-6984</t>
  </si>
  <si>
    <t>1530-6992</t>
  </si>
  <si>
    <t>10.1021/acs.nanolett.4c03227</t>
  </si>
  <si>
    <t>WOS:001337304300001</t>
  </si>
  <si>
    <t>Zhou, T; Tan, YY; Yang, RY; Xu, YH; Zhan, X; Du, JY; Diao, KL; Qin, SH; Zhang, DH</t>
  </si>
  <si>
    <t>Zhou, Teng; Tan, Yanyan; Yang, Renyuan; Xu, Yuhuan; Zhan, Xiao; Du, Jingyu; Diao, Kunlan; Qin, Shuhao; Zhang, Daohai</t>
  </si>
  <si>
    <t>Triple-structured polyvinylidene fluoride-based composite films with high conductivity and EM shielding properties</t>
  </si>
  <si>
    <t>POLYMER COMPOSITES</t>
  </si>
  <si>
    <t>0272-8397</t>
  </si>
  <si>
    <t>1548-0569</t>
  </si>
  <si>
    <t>2024 OCT 25</t>
  </si>
  <si>
    <t>10.1002/pc.29168</t>
  </si>
  <si>
    <t>WOS:001340868500001</t>
  </si>
  <si>
    <t>Duan, H; He, HX; Yi, YF; Wang, LL; Zhang, Y; Yan, X; Huang, J; Zhou, CB</t>
  </si>
  <si>
    <t>Duan, Hong; He, Haoxuan; Yi, Yingfei; Wang, Lulu; Zhang, Ying; Yan, Xia; Huang, Jing; Zhou, Chaobiao</t>
  </si>
  <si>
    <t>Nonlinear chiroptical response in lithium niobate metasurface driven by quasi-bound states in the continuum</t>
  </si>
  <si>
    <t>APPLIED PHYSICS LETTERS</t>
  </si>
  <si>
    <t>0003-6951</t>
  </si>
  <si>
    <t>1077-3118</t>
  </si>
  <si>
    <t>10.1063/5.0242454</t>
  </si>
  <si>
    <t>WOS:001360500300019</t>
  </si>
  <si>
    <t>You, SJ; He, HX; Zhang, Y; Duan, H; Wang, LL; Wang, YY; Luo, SY; Zhou, CB</t>
  </si>
  <si>
    <t>You, Shaojun; He, Haoxuan; Zhang, Ying; Duan, Hong; Wang, Lulu; Wang, Yiyuan; Luo, Shengyun; Zhou, Chaobiao</t>
  </si>
  <si>
    <t>Resonance Wavelength Stabilization of Quasi-Bound States in the Continuum Constructed by Symmetry Breaking and Area Compensation</t>
  </si>
  <si>
    <t>Duan, Hong/LEN-2096-2024; WANG, LULU/JDD-7125-2023; Zhou, Chaobiao/AGM-5843-2022; He, Haoxuan/P-2278-2019</t>
  </si>
  <si>
    <t>You, Shaojun/0009-0004-0713-6100</t>
  </si>
  <si>
    <t>2024 NOV 6</t>
  </si>
  <si>
    <t>10.1021/acs.nanolett.4c04217</t>
  </si>
  <si>
    <t>WOS:001349077100001</t>
  </si>
  <si>
    <t>Cen, BF; Wang, YB; Zhang, HR; Mao, MF; Wang, TF; Liu, KX; Li, QH; Zhang, J; Luo, SY; Luo, GC</t>
  </si>
  <si>
    <t>Cen, Baofen; Wang, Yabing; Zhang, Hongrong; Mao, Mingfen; Wang, Tengfei; Liu, Kaixiang; Li, Qinghong; Zhang, Jing; Luo, Shengyun; Luo, Guangcan</t>
  </si>
  <si>
    <t>Self-Powered UV Photodetectors With Ultrahigh Performance Enabled by Graphene Oxide-Modulated CuI Hole Transport Layer</t>
  </si>
  <si>
    <t>ADVANCED ELECTRONIC MATERIALS</t>
  </si>
  <si>
    <t>Luo, Guangcan/0000-0002-7251-193X</t>
  </si>
  <si>
    <t>2199-160X</t>
  </si>
  <si>
    <t>2024 NOV 22</t>
  </si>
  <si>
    <t>10.1002/aelm.202400769</t>
  </si>
  <si>
    <t>WOS:001360751200001</t>
  </si>
  <si>
    <t>Wang, TN; Wang, Z; Li, W; Liu, C</t>
  </si>
  <si>
    <t>Wang, Tianning; Wang, Zhu; Li, Wei; Liu, Chao</t>
  </si>
  <si>
    <t>Flexible Combinatorial-Bids-Based Auction for Cooperative Target Assignment of Unmanned Aerial Vehicles</t>
  </si>
  <si>
    <t>AEROSPACE</t>
  </si>
  <si>
    <t>2226-4310</t>
  </si>
  <si>
    <t>NOV</t>
  </si>
  <si>
    <t>10.3390/aerospace11110895</t>
  </si>
  <si>
    <t>WOS:001363592300001</t>
  </si>
  <si>
    <t>Xing, QL; Chen, XJ; Cai, Y; Zhang, M</t>
  </si>
  <si>
    <t>Xing, Qiaoling; Chen, Xujie; Cai, Yong; Zhang, Ming</t>
  </si>
  <si>
    <t>Oxygen-defect rich SnO2-based homogenous composites for fast response and recovery hydrogen sensor</t>
  </si>
  <si>
    <t>SENSORS AND ACTUATORS B-CHEMICAL</t>
  </si>
  <si>
    <t>Chen, Xiang/JUF-0248-2023</t>
  </si>
  <si>
    <t>0925-4005</t>
  </si>
  <si>
    <t>NOV 15</t>
  </si>
  <si>
    <t>10.1016/j.snb.2024.136407</t>
  </si>
  <si>
    <t>WOS:001289294900001</t>
  </si>
  <si>
    <t>Chen, XJ; Jiang, H; Chen, BY; Mo, HL; Zhou, CB</t>
  </si>
  <si>
    <t>Chen, Xiangjin; Jiang, Huan; Chen, Bingying; Mo, Huilin; Zhou, Chaobiao</t>
  </si>
  <si>
    <t>High-Q triple-mode quasi-bound states in the continuum in an asymmetric dielectric metamaterial</t>
  </si>
  <si>
    <t>PHYSICA B-CONDENSED MATTER</t>
  </si>
  <si>
    <t>Zhou, Chaobiao/AGM-5843-2022</t>
  </si>
  <si>
    <t>0921-4526</t>
  </si>
  <si>
    <t>1873-2135</t>
  </si>
  <si>
    <t>JAN 1</t>
  </si>
  <si>
    <t>10.1016/j.physb.2024.416679</t>
  </si>
  <si>
    <t>WOS:001349949700001</t>
  </si>
  <si>
    <t>Lei, J; Chen, CL; Wang, Y</t>
  </si>
  <si>
    <t>Lei, Jun; Chen, Chunliu; Wang, Yue</t>
  </si>
  <si>
    <t>Asymptotic behaviors of normalized ground states for fractional Schrödinger equations</t>
  </si>
  <si>
    <t>ARCHIV DER MATHEMATIK</t>
  </si>
  <si>
    <t>Wang, Yue/AAR-4791-2020</t>
  </si>
  <si>
    <t>Wang, Yue/0000-0003-0292-5413</t>
  </si>
  <si>
    <t>0003-889X</t>
  </si>
  <si>
    <t>1420-8938</t>
  </si>
  <si>
    <t>2024 NOV 16</t>
  </si>
  <si>
    <t>10.1007/s00013-024-02069-8</t>
  </si>
  <si>
    <t>WOS:001355689100001</t>
  </si>
  <si>
    <t>Han, W; Ge, X; Yuan, JL; Pan, RL; Yang, Y; Zou, GL; Xie, HB</t>
  </si>
  <si>
    <t>Han, Wei; Ge, Xin; Yuan, Jili; Pan, Ronglan; Yang, Yao; Zou, Guanglong; Xie, Haibo</t>
  </si>
  <si>
    <t>Spatial-confined effect of CuOx microneedles bundles on TiO2 nanotubes: Reinforcing the adsorption and enrichment of ultralow concentration nitrate for efficient NH3 electrosynthesis</t>
  </si>
  <si>
    <t>APPLIED CATALYSIS B-ENVIRONMENT AND ENERGY</t>
  </si>
  <si>
    <t>Han, Wei/P-1084-2015; Yuan, Jili/JFA-4286-2023</t>
  </si>
  <si>
    <t>Yuan, Jili/0000-0002-0444-3744</t>
  </si>
  <si>
    <t>0926-3373</t>
  </si>
  <si>
    <t>1873-3883</t>
  </si>
  <si>
    <t>FEB</t>
  </si>
  <si>
    <t>10.1016/j.apcatb.2024.124659</t>
  </si>
  <si>
    <t>WOS:001333488700001</t>
  </si>
  <si>
    <t>Wang, ZQ; Tan, Q; Wang, ZQ; Cao, JY</t>
  </si>
  <si>
    <t>Wang, Ziqiang; Tan, Qing; Wang, Zhongqing; Cao, Junying</t>
  </si>
  <si>
    <t>MULTIQUADRIC QUASI-INTERPOLATION METHOD FOR FRACTIONAL INTEGRAL-DIFFERENTIAL EQUATIONS</t>
  </si>
  <si>
    <t>JOURNAL OF APPLIED ANALYSIS AND COMPUTATION</t>
  </si>
  <si>
    <t>Zhiqiang, Wang/KEJ-2637-2024</t>
  </si>
  <si>
    <t>2156-907X</t>
  </si>
  <si>
    <t>2158-5644</t>
  </si>
  <si>
    <t>10.11948/20230011</t>
  </si>
  <si>
    <t>WOS:001287584900001</t>
  </si>
  <si>
    <t>Dong, BY; Kuang, CY; Chen, YL; Da, F; Yao, QP; Zhu, DQ; Ding, XC</t>
  </si>
  <si>
    <t>Dong, Boyu; Kuang, Chengyue; Chen, Yulong; Da, Fangfang; Yao, Qiuping; Zhu, Dequan; Ding, Xiaochun</t>
  </si>
  <si>
    <t>Melatonin Maintains Postharvest Quality in Fresh Gastrodia elata Tuber by Regulating Antioxidant Ability and Phenylpropanoid and Energy Metabolism During Storage</t>
  </si>
  <si>
    <t>INTERNATIONAL JOURNAL OF MOLECULAR SCIENCES</t>
  </si>
  <si>
    <t>ding, xiaochun/AAA-3891-2022; chen, yulong/W-1386-2019; dong, boyu/HTN-9096-2023</t>
  </si>
  <si>
    <t>1661-6596</t>
  </si>
  <si>
    <t>1422-0067</t>
  </si>
  <si>
    <t>10.3390/ijms252111752</t>
  </si>
  <si>
    <t>WOS:001351364300001</t>
  </si>
  <si>
    <t>Luo, GC; Wang, YB; Mao, MF; Cen, BF; Wang, TF; Li, QH; Liu, KX; Zhang, J; Luo, SY; Kong, PF</t>
  </si>
  <si>
    <t>Luo, Guangcan; Wang, Yabing; Mao, Mingfen; Cen, Baofen; Wang, Tengfei; Li, Qinghong; Liu, Kaixiang; Zhang, Jing; Luo, Shengyun; Kong, Pengfei</t>
  </si>
  <si>
    <t>Surface Engineering and Nb2CTx-Modulated CsPbCl3 Perovskite for Self-Powered UV Photodetectors with Ultrahigh Responsivity</t>
  </si>
  <si>
    <t>ADVANCED OPTICAL MATERIALS</t>
  </si>
  <si>
    <t>guangcan, luo/AAH-9117-2019; Li, Qinghong/K-3458-2019</t>
  </si>
  <si>
    <t>2195-1071</t>
  </si>
  <si>
    <t>10.1002/adom.202402183</t>
  </si>
  <si>
    <t>WOS:001341614400001</t>
  </si>
  <si>
    <t>Qi, YZ; Bao, DM; Ma, SK; Huan, XY; Zhang, DH; Zhou, GY; Gao, CT; Hou, XQ; Zhang, YP</t>
  </si>
  <si>
    <t>Qi, Yuzhao; Bao, Dongmei; Ma, Shikai; Huan, Xuanying; Zhang, Daohai; Zhou, Guoyong; Gao, Chengtao; Hou, Xueqing; Zhang, Yupeng</t>
  </si>
  <si>
    <t>Increase of bridge length by ingenious grafting of ester chains, imparting epoxy resins superb thermal, smoke suppression, gas-phase flame retardancy, and mechanical properties</t>
  </si>
  <si>
    <t>CHEMICAL ENGINEERING JOURNAL</t>
  </si>
  <si>
    <t>Qi, Yuzhao/KVA-5118-2024; gao, chengtao/JXW-6282-2024</t>
  </si>
  <si>
    <t>Bao, Dongmei/0000-0002-4561-4757</t>
  </si>
  <si>
    <t>1385-8947</t>
  </si>
  <si>
    <t>1873-3212</t>
  </si>
  <si>
    <t>10.1016/j.cej.2024.157356</t>
  </si>
  <si>
    <t>WOS:001357577100001</t>
  </si>
  <si>
    <t>Dong, X; Jin, Q; Zou, HF; Li, Y; Wei, WL; Chen, Z</t>
  </si>
  <si>
    <t>Dong, Xian; Jin, Qian; Zou, Haifeng; Li, Yong; Wei, Wanli; Chen, Zhuo</t>
  </si>
  <si>
    <t>Determination of Nitrobenzenes in Air by a Needle Trap Device (NTD) and Gas Chromatography-Mass Spectrometry (GC-MS)</t>
  </si>
  <si>
    <t>ANALYTICAL LETTERS</t>
  </si>
  <si>
    <t>zou, haifeng/IUO-4086-2023</t>
  </si>
  <si>
    <t>0003-2719</t>
  </si>
  <si>
    <t>1532-236X</t>
  </si>
  <si>
    <t>2024 OCT 19</t>
  </si>
  <si>
    <t>10.1080/00032719.2024.2418861</t>
  </si>
  <si>
    <t>WOS:001346916300001</t>
  </si>
  <si>
    <t>Li, DW; Xiao, J; Yang, FF</t>
  </si>
  <si>
    <t>Li, Dongwei; Xiao, Jing; Yang, Fangfang</t>
  </si>
  <si>
    <t>Artificial Intelligence and Enterprise Green Innovation: Intrinsic Mechanisms and Heterogeneous Effects</t>
  </si>
  <si>
    <t>SUSTAINABILITY</t>
  </si>
  <si>
    <t>Li, Dongwei/AAB-1357-2022</t>
  </si>
  <si>
    <t>Xiao, Jing/0009-0004-7332-6092</t>
  </si>
  <si>
    <t>2071-1050</t>
  </si>
  <si>
    <t>10.3390/su16219246</t>
  </si>
  <si>
    <t>WOS:001352128000001</t>
  </si>
  <si>
    <t>Zheng, ZH; Xue, JX; Jin, L; Shen, QK; Yu, XY; Ou, N; Dong, CW</t>
  </si>
  <si>
    <t>Zheng, Zehong; Xue, Jiaxiang; Jin, Li; Shen, Qingkai; Yu, Xiaoyan; Ou, Ning; Dong, Changwen</t>
  </si>
  <si>
    <t>Effect of Heat Treatment on Properties of Inconel 718 Alloy Coatings Produced by Cold Metal Transfer</t>
  </si>
  <si>
    <t>JOURNAL OF MATERIALS ENGINEERING AND PERFORMANCE</t>
  </si>
  <si>
    <t>1059-9495</t>
  </si>
  <si>
    <t>1544-1024</t>
  </si>
  <si>
    <t>2024 NOV 7</t>
  </si>
  <si>
    <t>10.1007/s11665-024-10398-6</t>
  </si>
  <si>
    <t>WOS:001350921800001</t>
  </si>
  <si>
    <t>Wu, JX; Zhang, Y; Hu, PF; Wu, YY</t>
  </si>
  <si>
    <t>Wu, Jinxing; Zhang, Yi; Hu, Pengfei; Wu, Yanying</t>
  </si>
  <si>
    <t>A Review of the Application of Hyperspectral Imaging Technology in Agricultural Crop Economics</t>
  </si>
  <si>
    <t>COATINGS</t>
  </si>
  <si>
    <t>Hu, Pengfei/S-3222-2016; Wu, Yanying/JXM-4645-2024</t>
  </si>
  <si>
    <t>2079-6412</t>
  </si>
  <si>
    <t>10.3390/coatings14101285</t>
  </si>
  <si>
    <t>WOS:001342479900001</t>
  </si>
  <si>
    <t>Duan, H; He, HX; Yi, YF; Wang, LL; Zhang, Y; You, SJ; Wang, YY; Gao, CG; Huang, D; Zhou, CB</t>
  </si>
  <si>
    <t>Duan, Hong; He, Haoxuan; Yi, Yingfei; Wang, Lulu; Zhang, Ying; You, Shaojun; Wang, Yiyuan; Gao, Chenggui; Huang, Ding; Zhou, Chaobiao</t>
  </si>
  <si>
    <t>Efficient second-harmonic generation in a lithium niobate metasurface governed by high-Q magnetic toroidal dipole resonances</t>
  </si>
  <si>
    <t>OPTICS LETTERS</t>
  </si>
  <si>
    <t>WANG, LULU/JDD-7125-2023; Zhou, Chaobiao/AGM-5843-2022; He, Haoxuan/P-2278-2019</t>
  </si>
  <si>
    <t>Zhou, Chaobiao/0000-0001-5657-4941</t>
  </si>
  <si>
    <t>0146-9592</t>
  </si>
  <si>
    <t>1539-4794</t>
  </si>
  <si>
    <t>OCT 1</t>
  </si>
  <si>
    <t>10.1364/OL.533402</t>
  </si>
  <si>
    <t>WOS:001352075400004</t>
  </si>
  <si>
    <t>Long, MZ; Xiong, KN; Lin, JY; Tang, BY; Ao, ZQ; Chen, YQ; Xu, ZY</t>
  </si>
  <si>
    <t>Long, Mingzhong; Xiong, Kangning; Lin, Jiayu; Tang, Boyan; Ao, Ziqiang; Chen, Yingqiu; Xu, Zhiyi</t>
  </si>
  <si>
    <t>Evaluation of ten plant-derived biocides for the inhibition of photosynthetic organisms on the karst surfaces of heritage buildings</t>
  </si>
  <si>
    <t>HERITAGE SCIENCE</t>
  </si>
  <si>
    <t>XU, Zee/HSG-4674-2023</t>
  </si>
  <si>
    <t>2050-7445</t>
  </si>
  <si>
    <t>OCT 3</t>
  </si>
  <si>
    <t>10.1186/s40494-024-01410-2</t>
  </si>
  <si>
    <t>WOS:001327018100001</t>
  </si>
  <si>
    <t>Liu, KX; Dai, LD; Liang, W; Luo, SY; Luo, GC; Zhang, J; Li, QH; Wang, TF; Yang, XH; Dong, JL; Wang, RR; Meng, Y</t>
  </si>
  <si>
    <t>Liu, Kaixiang; Dai, Lidong; Liang, Wen; Luo, Shengyun; Luo, Guangcan; Zhang, Jing; Li, Qinghong; Wang, Tengfei; Yang, Xiaohui; Dong, Jialiang; Wang, Rongrong; Meng, Yong</t>
  </si>
  <si>
    <t>Pressure Effects on the Optoelectronic Property of Nanocrystalline Anatase with Different Sizes</t>
  </si>
  <si>
    <t>JOURNAL OF PHYSICAL CHEMISTRY C</t>
  </si>
  <si>
    <t>1932-7447</t>
  </si>
  <si>
    <t>1932-7455</t>
  </si>
  <si>
    <t>2024 NOV 20</t>
  </si>
  <si>
    <t>10.1021/acs.jpcc.4c06154</t>
  </si>
  <si>
    <t>WOS:001359677200001</t>
  </si>
  <si>
    <t>Feng, JX; Luo, RQ; Dong, XY; Zhang, XY; Shen, Q</t>
  </si>
  <si>
    <t>Feng, Jianxue; Luo, Ruiqi; Dong, Xiaoyu; Zhang, Xiaoyong; Shen, Quan</t>
  </si>
  <si>
    <t>Performance of Monotonic Pile Penetration in Sand: Model Test and DEM Simulation</t>
  </si>
  <si>
    <t>BUILDINGS</t>
  </si>
  <si>
    <t>Dong, xiaoyu/IRZ-6392-2023</t>
  </si>
  <si>
    <t>2075-5309</t>
  </si>
  <si>
    <t>10.3390/buildings14103327</t>
  </si>
  <si>
    <t>WOS:001341982800001</t>
  </si>
  <si>
    <t>Tan, F; Fang, CZ; Qiu, BS; Sheng, H; Tu, YL; Chen, XY</t>
  </si>
  <si>
    <t>Tan, Fang; Fang, Chang-Zhen; Qiu, Bing-Sheng; Sheng, He; Tu, Yong-Liang; Chen, Xiang-Yu</t>
  </si>
  <si>
    <t>Charge transfer complex enabled mechanochemical synthesis of chalcogenoacetylenes via alkynyl radicals</t>
  </si>
  <si>
    <t>ORGANIC CHEMISTRY FRONTIERS</t>
  </si>
  <si>
    <t>2052-4129</t>
  </si>
  <si>
    <t>2024 NOV 5</t>
  </si>
  <si>
    <t>10.1039/d4qo01827c</t>
  </si>
  <si>
    <t>WOS:001362668300001</t>
  </si>
  <si>
    <t>Qiu, L; Li, HL; Xu, WY; Zhu, RS; Ouyang, F</t>
  </si>
  <si>
    <t>Qiu, Lu; Li, Hanliang; Xu, Wenyi; Zhu, Rongshu; Ouyang, Feng</t>
  </si>
  <si>
    <t>TiO2 Catalysts Co-Modified with Bi, F, SnO2, and SiO2 for Photocatalytic Degradation of Rhodamine B Under Simulated Sunlight</t>
  </si>
  <si>
    <t>CATALYSTS</t>
  </si>
  <si>
    <t>2073-4344</t>
  </si>
  <si>
    <t>10.3390/catal14100735</t>
  </si>
  <si>
    <t>WOS:001342845300001</t>
  </si>
  <si>
    <t>Zhang, XY; Liu, YM; Song, Q; Zhang, YS; Yang, J; Wang, XT</t>
  </si>
  <si>
    <t>Zhang, Xiaoyan; Liu, Yanmin; Song, Qian; Zhang, Yansong; Yang, Jie; Wang, Xingtao</t>
  </si>
  <si>
    <t>Density-guided and adaptive update strategy for multi-objective particle swarm optimization</t>
  </si>
  <si>
    <t>JOURNAL OF COMPUTATIONAL DESIGN AND ENGINEERING</t>
  </si>
  <si>
    <t>Wang, Xingtao/IQV-4010-2023</t>
  </si>
  <si>
    <t>Zhang, Xiaoyan/0009-0002-2636-9976</t>
  </si>
  <si>
    <t>2288-5048</t>
  </si>
  <si>
    <t>OCT 16</t>
  </si>
  <si>
    <t>10.1093/jcde/qwae081</t>
  </si>
  <si>
    <t>WOS:001332193200001</t>
  </si>
  <si>
    <t>Li, X; Han, HQ; Wei, YL; Hu, T; Qiang, W; Wang, XH; Zhang, MS</t>
  </si>
  <si>
    <t>Li, Xue; Han, Hong-qiang; Wei, Ya-li; Hu, Tao; Qiang, Wei; Wang, Xiao-hong; Zhang, Ming-sheng</t>
  </si>
  <si>
    <t>Phytochrome interacting factor 3 mediates low light signaling to regulate isorhynchophylline biosynthesis in Uncaria rhynchophylla</t>
  </si>
  <si>
    <t>SCIENTIFIC REPORTS</t>
  </si>
  <si>
    <t>2045-2322</t>
  </si>
  <si>
    <t>OCT 23</t>
  </si>
  <si>
    <t>10.1038/s41598-024-76939-0</t>
  </si>
  <si>
    <t>WOS:001341352800089</t>
  </si>
  <si>
    <t>Du, YD; Ma, LL; Wu, CY; Wu, RH; Yu, ZC; Zhou, Y; Yang, DS; Wu, YD; Wang, JG; Wu, AX</t>
  </si>
  <si>
    <t>Du, Yong-Dong; Ma, Lin-Lin; Wu, Chun-Yan; Wu, Rong-He; Yu, Zhi-Cheng; Zhou, You; Yang, Dong-Sheng; Wu, Yan-Dong; Wang, Jun-Gang; Wu, An-Xin</t>
  </si>
  <si>
    <t>Synthesis of 6-oxa-Spiro[4.5]decane Derivatives by Merging Ring-Opening of Benzo[c]oxepines and Formal 1,2-Oxygen Migration</t>
  </si>
  <si>
    <t>JOURNAL OF ORGANIC CHEMISTRY</t>
  </si>
  <si>
    <t>Zhang, Jiacheng/HTS-3961-2023</t>
  </si>
  <si>
    <t>Zhou, You/0009-0007-5054-1875</t>
  </si>
  <si>
    <t>0022-3263</t>
  </si>
  <si>
    <t>1520-6904</t>
  </si>
  <si>
    <t>10.1021/acs.joc.4c02206</t>
  </si>
  <si>
    <t>WOS:001335192900001</t>
  </si>
  <si>
    <t>Qi, F; Guo, J; Li, JY; Li, Y; Liao, WX; Cai, HM; Chen, JZ</t>
  </si>
  <si>
    <t>Qi, Fei; Guo, Jin; Li, Junyu; Li, Yi; Liao, Wenxiong; Cai, Hongmin; Chen, Jiazhou</t>
  </si>
  <si>
    <t>Multi-kernel clustering with tensor fusion on Grassmann manifold for high-dimensional genomic data</t>
  </si>
  <si>
    <t>METHODS</t>
  </si>
  <si>
    <t>1046-2023</t>
  </si>
  <si>
    <t>1095-9130</t>
  </si>
  <si>
    <t>10.1016/j.ymeth.2024.09.015</t>
  </si>
  <si>
    <t>WOS:001338795400001</t>
  </si>
  <si>
    <t>Long, B; Zhang, YQ; Xie, CL; Tan, XF; Truhlar, DG</t>
  </si>
  <si>
    <t>Long, Bo; Zhang, Yu-Qiong; Xie, Chao-Lu; Tan, Xing-Feng; Truhlar, Donald G.</t>
  </si>
  <si>
    <t>Reaction of Carbonyl Oxide with Hydroperoxymethyl Thioformate: Quantitative Kinetics and Atmospheric Implications</t>
  </si>
  <si>
    <t>RESEARCH</t>
  </si>
  <si>
    <t>Truhlar, Donald/G-7076-2015</t>
  </si>
  <si>
    <t>Truhlar, Donald/0000-0002-7742-7294</t>
  </si>
  <si>
    <t>2096-5168</t>
  </si>
  <si>
    <t>2639-5274</t>
  </si>
  <si>
    <t>NOV 8</t>
  </si>
  <si>
    <t>10.34133/research.0525</t>
  </si>
  <si>
    <t>WOS:001350805700001</t>
  </si>
  <si>
    <t>Cen, WF; He, X; Zou, P; Yao, B; Ou, JK; Lyu, L; Tian, Z; Yang, YY</t>
  </si>
  <si>
    <t>Cen, Weifu; He, Xin; Zou, Ping; Yao, Bing; Ou, Jiankai; Lyu, Lin; Tian, Zean; Yang, Yinye</t>
  </si>
  <si>
    <t>Stress affects the electronic transition and effectively regulates the optical properties of SnS2</t>
  </si>
  <si>
    <t>CHEMICAL PHYSICS LETTERS</t>
  </si>
  <si>
    <t>Lin, Lyu/HHM-6500-2022</t>
  </si>
  <si>
    <t>0009-2614</t>
  </si>
  <si>
    <t>1873-4448</t>
  </si>
  <si>
    <t>DEC 16</t>
  </si>
  <si>
    <t>10.1016/j.cplett.2024.141672</t>
  </si>
  <si>
    <t>WOS:001342534800001</t>
  </si>
  <si>
    <t>Zou, KX; Wang, X; Deng, YF</t>
  </si>
  <si>
    <t>Zou, Kaixiang; Wang, Xiao; Deng, Yuanfu</t>
  </si>
  <si>
    <t>H2O assisted in improving the electrochemical performance of a deep eutectic electrolyte formed by choline chloride and magnesium chloride hexahydrate</t>
  </si>
  <si>
    <t>JOURNAL OF MATERIALS CHEMISTRY A</t>
  </si>
  <si>
    <t>Zou, Kaixiang/GRE-7117-2022; Deng, Yuanfu/N-1634-2018</t>
  </si>
  <si>
    <t>Deng, Yuanfu/0000-0002-2460-7224</t>
  </si>
  <si>
    <t>2050-7488</t>
  </si>
  <si>
    <t>2050-7496</t>
  </si>
  <si>
    <t>10.1039/d4ta05504g</t>
  </si>
  <si>
    <t>WOS:001353904600001</t>
  </si>
  <si>
    <t>Chen, R; Luo, JL; Yang, AQ; Xie, ZY</t>
  </si>
  <si>
    <t>Chen, Rui; Luo, Jiaolian; Yang, Anqi; Xie, Zhenyu</t>
  </si>
  <si>
    <t>First-principles study of cathode material LiMnPO4F for lithium-ion batteries</t>
  </si>
  <si>
    <t>PHYSICA SCRIPTA</t>
  </si>
  <si>
    <t>Chen, Rui/AAD-6700-2019</t>
  </si>
  <si>
    <t>0031-8949</t>
  </si>
  <si>
    <t>1402-4896</t>
  </si>
  <si>
    <t>10.1088/1402-4896/ad72a4</t>
  </si>
  <si>
    <t>WOS:001305972000001</t>
  </si>
  <si>
    <t>Li, Y; Ni, MF; Liu, QY; Liao, Q; Bai, Y; Li, C</t>
  </si>
  <si>
    <t>Li, Yong; Ni, Maofei; Liu, Qingying; Liao, Qin; Bai, Yun; Li, Chuan</t>
  </si>
  <si>
    <t>Assessing subgroup differences and underlying causes of ozone-associated mortality burden in China using multi-source data</t>
  </si>
  <si>
    <t>ENVIRONMENTAL TECHNOLOGY &amp; INNOVATION</t>
  </si>
  <si>
    <t>Liu, Qingying/AAW-8592-2020</t>
  </si>
  <si>
    <t>2352-1864</t>
  </si>
  <si>
    <t>10.1016/j.eti.2024.103856</t>
  </si>
  <si>
    <t>WOS:001332978300001</t>
  </si>
  <si>
    <t>Chen, G; Luo, DC; Lian, FZ; Tian, F; Yang, X; Kang, WX</t>
  </si>
  <si>
    <t>Chen, Guang; Luo, Dacan; Lian, Fengzhao; Tian, Feng; Yang, Xu; Kang, Wenxiong</t>
  </si>
  <si>
    <t>A Multimodal Biometric Recognition Method Based on Federated Learning</t>
  </si>
  <si>
    <t>IET BIOMETRICS</t>
  </si>
  <si>
    <t>Kang, Wenxiong/0000-0001-9023-7252</t>
  </si>
  <si>
    <t>2047-4938</t>
  </si>
  <si>
    <t>2047-4946</t>
  </si>
  <si>
    <t>10.1049/2024/5873909</t>
  </si>
  <si>
    <t>WOS:001356399900001</t>
  </si>
  <si>
    <t>Wang, J; Chen, X; Chen, EQ; Yang, S</t>
  </si>
  <si>
    <t>Wang, Jie; Chen, Xu; Chen, Er-Qiang; Yang, Shuang</t>
  </si>
  <si>
    <t>Interfacial Tensions of Polyelectrolyte Multiphase Coacervation</t>
  </si>
  <si>
    <t>MACROMOLECULES</t>
  </si>
  <si>
    <t>Yang, Shuang/H-2065-2013</t>
  </si>
  <si>
    <t>Yang, Shuang/0000-0002-5573-5632</t>
  </si>
  <si>
    <t>0024-9297</t>
  </si>
  <si>
    <t>1520-5835</t>
  </si>
  <si>
    <t>OCT 11</t>
  </si>
  <si>
    <t>10.1021/acs.macromol.4c02017</t>
  </si>
  <si>
    <t>WOS:001335481000001</t>
  </si>
  <si>
    <t>Chen, Y; Liu, GR; Cui, JZ; Zhang, QF; Wang, ZQ</t>
  </si>
  <si>
    <t>Chen, Yun; Liu, Guirong; Cui, Junzhi; Zhang, Qiaofu; Wang, Ziqiang</t>
  </si>
  <si>
    <t>A theoretical proof of superiority of Smoothed Finite Element Method over the conventional FEM</t>
  </si>
  <si>
    <t>ENGINEERING ANALYSIS WITH BOUNDARY ELEMENTS</t>
  </si>
  <si>
    <t>Wang, Ziqiang/KIJ-2284-2024; Liu, GR/B-6845-2013</t>
  </si>
  <si>
    <t>Liu, GR/0000-0001-8337-657X</t>
  </si>
  <si>
    <t>0955-7997</t>
  </si>
  <si>
    <t>1873-197X</t>
  </si>
  <si>
    <t>DEC 15</t>
  </si>
  <si>
    <t>B</t>
  </si>
  <si>
    <t>10.1016/j.enganabound.2024.106007</t>
  </si>
  <si>
    <t>WOS:001350328300001</t>
  </si>
  <si>
    <t>Cai, HM; Wang, Y; Qi, F; Wang, ZY; Cheung, YM</t>
  </si>
  <si>
    <t>Cai, Hongmin; Wang, Yu; Qi, Fei; Wang, Zhuoyao; Cheung, Yiu-ming</t>
  </si>
  <si>
    <t>Multiview Tensor Spectral Clustering via Co-Regularization</t>
  </si>
  <si>
    <t>IEEE TRANSACTIONS ON PATTERN ANALYSIS AND MACHINE INTELLIGENCE</t>
  </si>
  <si>
    <t>Wang, Zhuoyao/M-1863-2019; Cheung, Yiu-ming/E-2050-2015</t>
  </si>
  <si>
    <t>Cai, Hongmin/0000-0002-2747-7234; Cheung, Yiu-ming/0000-0001-7629-4648</t>
  </si>
  <si>
    <t>0162-8828</t>
  </si>
  <si>
    <t>1939-3539</t>
  </si>
  <si>
    <t>10.1109/TPAMI.2024.3386828</t>
  </si>
  <si>
    <t>WOS:001308236900027</t>
  </si>
  <si>
    <t>Wang, WJ; Chen, HX; Wang, H; Fang, L; Wang, H; Ding, Y; Lu, Y; Wu, QY</t>
  </si>
  <si>
    <t>Wang, Wenjun; Chen, Huanxin; Wang, Hui; Fang, Lin; Wang, Huan; Ding, Yi; Lu, Yao; Wu, Qingyao</t>
  </si>
  <si>
    <t>Interpretation knowledge extraction for genetic testing via question-answer model</t>
  </si>
  <si>
    <t>BMC GENOMICS</t>
  </si>
  <si>
    <t>1471-2164</t>
  </si>
  <si>
    <t>NOV 9</t>
  </si>
  <si>
    <t>10.1186/s12864-024-10978-9</t>
  </si>
  <si>
    <t>WOS:001351561300001</t>
  </si>
  <si>
    <t>Yang, L; Verma, P; Shu, XY; Lu, L; Wang, J; Wu, ZL; Ray, M; Muddassir, M; Mohanty, A</t>
  </si>
  <si>
    <t>Yang, Li; Verma, Pankaj; Shu, Xiao-Yong; Lu, Lu; Wang, Jun; Wu, Zhong-Li; Ray, Manaswini; Muddassir, Mohd.; Mohanty, Aurobinda</t>
  </si>
  <si>
    <t>Two water-stable Cd(II)-based coordination compounds as a fluorescent sensor for selective and sensitive detection of antibiotics</t>
  </si>
  <si>
    <t>POLYHEDRON</t>
  </si>
  <si>
    <t>0277-5387</t>
  </si>
  <si>
    <t>1873-3719</t>
  </si>
  <si>
    <t>10.1016/j.poly.2024.117115</t>
  </si>
  <si>
    <t>WOS:001361457600001</t>
  </si>
  <si>
    <t>Zhu, ZY; Qian, RS; Fang, DM; Fu, CQ; Zhu, XY; Wang, LJ; Wan-Wendner, L</t>
  </si>
  <si>
    <t>Zhu, Zhengyu; Qian, Rusheng; Fang, Deming; Fu, Chuanqing; Zhu, Xingyi; Wang, Linjun; Wan-Wendner, Lin</t>
  </si>
  <si>
    <t>Investigations on the rheological properties of cement mortar based on fine aggregate characteristic and its extended prediction model</t>
  </si>
  <si>
    <t>CONSTRUCTION AND BUILDING MATERIALS</t>
  </si>
  <si>
    <t>QIAN, rusheng/IUP-0789-2023</t>
  </si>
  <si>
    <t>0950-0618</t>
  </si>
  <si>
    <t>1879-0526</t>
  </si>
  <si>
    <t>NOV 29</t>
  </si>
  <si>
    <t>10.1016/j.conbuildmat.2024.138984</t>
  </si>
  <si>
    <t>WOS:001352983000001</t>
  </si>
  <si>
    <t>Hu, T; Duan, L; Shangguan, LY; Zhao, QS; Hang, Y; Wang, XH; Li, X; Yang, NX; Yan, FL; Lv, QY; Tang, L; Liu, M; Qiang, W; Wang, XC; Wang, XW; Zhang, MS</t>
  </si>
  <si>
    <t>Hu, Tao; Duan, Lei; Shangguan, Liyang; Zhao, Qingshi; Hang, Ye; Wang, Xiaohong; Li, Xue; Yang, Ningxian; Yan, Fulin; Lv, Qiuyu; Tang, Liu; Liu, Miao; Qiang, Wei; Wang, Xincun; Wang, Xuewen; Zhang, Mingsheng</t>
  </si>
  <si>
    <t>Haploid-Phased Chromosomal Telomere-to-Telomere Genome Assembly of Medicinal Plant Uncaria rhynchophylla Dissects Genetic Controls on the Biosynthesis of Bioactive Alkaloids</t>
  </si>
  <si>
    <t>PLANT CELL AND ENVIRONMENT</t>
  </si>
  <si>
    <t>Duan, Lei/0009-0006-1119-1940</t>
  </si>
  <si>
    <t>0140-7791</t>
  </si>
  <si>
    <t>1365-3040</t>
  </si>
  <si>
    <t>10.1111/pce.15257</t>
  </si>
  <si>
    <t>WOS:001358673400001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</si>
</sst>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等线"/>
      <charset val="134"/>
      <scheme val="minor"/>
    </font>
    <font>
      <b/>
      <sz val="11"/>
      <color theme="1"/>
      <name val="等线"/>
      <charset val="134"/>
      <scheme val="minor"/>
    </font>
    <font>
      <b/>
      <sz val="11"/>
      <name val="Arial"/>
      <charset val="0"/>
    </font>
    <font>
      <sz val="10"/>
      <name val="Arial"/>
      <charset val="0"/>
    </font>
    <font>
      <b/>
      <sz val="10"/>
      <name val="Arial"/>
      <charset val="0"/>
    </font>
    <font>
      <b/>
      <sz val="11"/>
      <color theme="1"/>
      <name val="Arial Unicode MS"/>
      <charset val="134"/>
    </font>
    <font>
      <sz val="10"/>
      <color theme="1"/>
      <name val="Arial Unicode MS"/>
      <charset val="134"/>
    </font>
    <font>
      <b/>
      <sz val="12"/>
      <color theme="1"/>
      <name val="等线"/>
      <charset val="134"/>
      <scheme val="minor"/>
    </font>
    <font>
      <b/>
      <sz val="12"/>
      <color rgb="FF000000"/>
      <name val="Arial Unicode MS"/>
      <charset val="134"/>
    </font>
    <font>
      <sz val="10"/>
      <color rgb="FF000000"/>
      <name val="Arial Unicode MS"/>
      <charset val="134"/>
    </font>
    <font>
      <sz val="11"/>
      <color theme="1"/>
      <name val="宋体"/>
      <charset val="134"/>
    </font>
    <font>
      <b/>
      <sz val="22"/>
      <color theme="1"/>
      <name val="仿宋_GB2312"/>
      <charset val="134"/>
    </font>
    <font>
      <b/>
      <sz val="14"/>
      <color theme="1"/>
      <name val="仿宋_GB2312"/>
      <charset val="134"/>
    </font>
    <font>
      <sz val="14"/>
      <name val="仿宋_GB2312"/>
      <charset val="134"/>
    </font>
    <font>
      <b/>
      <sz val="12"/>
      <color theme="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2"/>
      <color rgb="FFFF0000"/>
      <name val="仿宋_GB2312"/>
      <charset val="134"/>
    </font>
  </fonts>
  <fills count="33">
    <fill>
      <patternFill patternType="none"/>
    </fill>
    <fill>
      <patternFill patternType="gray125"/>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2"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20">
    <xf numFmtId="0" fontId="0" fillId="0" borderId="0" xfId="0">
      <alignment vertical="center"/>
    </xf>
    <xf numFmtId="0" fontId="1" fillId="2" borderId="0" xfId="0" applyFont="1" applyFill="1" applyAlignment="1">
      <alignment horizontal="center" vertical="center"/>
    </xf>
    <xf numFmtId="0" fontId="1" fillId="0" borderId="0" xfId="0" applyFont="1">
      <alignment vertical="center"/>
    </xf>
    <xf numFmtId="0" fontId="2" fillId="2" borderId="0" xfId="0" applyFont="1" applyFill="1" applyBorder="1" applyAlignment="1">
      <alignment vertical="center"/>
    </xf>
    <xf numFmtId="0" fontId="3" fillId="0" borderId="0" xfId="0" applyFont="1" applyFill="1" applyBorder="1" applyAlignment="1"/>
    <xf numFmtId="0" fontId="4" fillId="0" borderId="0" xfId="0" applyFont="1" applyFill="1" applyBorder="1" applyAlignment="1"/>
    <xf numFmtId="0" fontId="1" fillId="2" borderId="0" xfId="0" applyFont="1" applyFill="1" applyAlignment="1">
      <alignment vertical="center"/>
    </xf>
    <xf numFmtId="0" fontId="0" fillId="0" borderId="0" xfId="0" applyFill="1" applyAlignment="1">
      <alignment vertical="center"/>
    </xf>
    <xf numFmtId="0" fontId="0" fillId="0" borderId="0" xfId="0" applyFont="1" applyFill="1" applyAlignment="1">
      <alignment vertical="center"/>
    </xf>
    <xf numFmtId="49" fontId="5" fillId="2"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wrapText="1"/>
    </xf>
    <xf numFmtId="0" fontId="7" fillId="2" borderId="0" xfId="0" applyFont="1" applyFill="1">
      <alignment vertical="center"/>
    </xf>
    <xf numFmtId="49" fontId="8" fillId="2"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tabSelected="1" zoomScale="120" zoomScaleNormal="120" workbookViewId="0">
      <selection activeCell="A6" sqref="A6:B6"/>
    </sheetView>
  </sheetViews>
  <sheetFormatPr defaultColWidth="9" defaultRowHeight="14" outlineLevelRow="5" outlineLevelCol="1"/>
  <cols>
    <col min="1" max="1" width="44.1083333333333" customWidth="1"/>
    <col min="2" max="2" width="75.5583333333333" customWidth="1"/>
  </cols>
  <sheetData>
    <row r="1" ht="27.5" spans="1:2">
      <c r="A1" s="16" t="s">
        <v>0</v>
      </c>
      <c r="B1" s="16"/>
    </row>
    <row r="2" ht="25.05" customHeight="1" spans="1:2">
      <c r="A2" s="17" t="s">
        <v>1</v>
      </c>
      <c r="B2" s="17" t="s">
        <v>2</v>
      </c>
    </row>
    <row r="3" ht="25.05" customHeight="1" spans="1:2">
      <c r="A3" s="18" t="s">
        <v>3</v>
      </c>
      <c r="B3" s="18">
        <v>34</v>
      </c>
    </row>
    <row r="4" ht="25.05" customHeight="1" spans="1:2">
      <c r="A4" s="18" t="s">
        <v>4</v>
      </c>
      <c r="B4" s="18">
        <v>7</v>
      </c>
    </row>
    <row r="5" ht="25.05" customHeight="1" spans="1:2">
      <c r="A5" s="18" t="s">
        <v>5</v>
      </c>
      <c r="B5" s="18">
        <v>48</v>
      </c>
    </row>
    <row r="6" ht="118" customHeight="1" spans="1:2">
      <c r="A6" s="19" t="s">
        <v>6</v>
      </c>
      <c r="B6" s="19"/>
    </row>
  </sheetData>
  <mergeCells count="2">
    <mergeCell ref="A1:B1"/>
    <mergeCell ref="A6:B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
  <sheetViews>
    <sheetView topLeftCell="C1" workbookViewId="0">
      <selection activeCell="C2" sqref="C2:C35"/>
    </sheetView>
  </sheetViews>
  <sheetFormatPr defaultColWidth="8.89166666666667" defaultRowHeight="14"/>
  <cols>
    <col min="1" max="1" width="98.8916666666667" customWidth="1"/>
    <col min="2" max="2" width="80.4416666666667" customWidth="1"/>
    <col min="3" max="3" width="63.4416666666667" customWidth="1"/>
    <col min="4" max="4" width="59.3333333333333" customWidth="1"/>
    <col min="5" max="5" width="48.1083333333333" customWidth="1"/>
    <col min="6" max="6" width="38.225" customWidth="1"/>
    <col min="7" max="7" width="58.8916666666667" customWidth="1"/>
    <col min="8" max="8" width="37.3333333333333" customWidth="1"/>
    <col min="9" max="9" width="31.8916666666667" customWidth="1"/>
    <col min="10" max="10" width="61.775" customWidth="1"/>
    <col min="11" max="11" width="95.6666666666667" customWidth="1"/>
  </cols>
  <sheetData>
    <row r="1" s="12" customFormat="1" ht="18" spans="1:11">
      <c r="A1" s="13" t="s">
        <v>7</v>
      </c>
      <c r="B1" s="13" t="s">
        <v>8</v>
      </c>
      <c r="C1" s="13" t="s">
        <v>9</v>
      </c>
      <c r="D1" s="13" t="s">
        <v>10</v>
      </c>
      <c r="E1" s="13" t="s">
        <v>11</v>
      </c>
      <c r="F1" s="13" t="s">
        <v>12</v>
      </c>
      <c r="G1" s="13" t="s">
        <v>13</v>
      </c>
      <c r="H1" s="13" t="s">
        <v>14</v>
      </c>
      <c r="I1" s="13" t="s">
        <v>15</v>
      </c>
      <c r="J1" s="13" t="s">
        <v>16</v>
      </c>
      <c r="K1" s="13" t="s">
        <v>17</v>
      </c>
    </row>
    <row r="2" s="7" customFormat="1" ht="42" spans="1:11">
      <c r="A2" s="10" t="s">
        <v>18</v>
      </c>
      <c r="B2" s="10" t="s">
        <v>19</v>
      </c>
      <c r="C2" s="10" t="s">
        <v>20</v>
      </c>
      <c r="D2" s="10" t="s">
        <v>21</v>
      </c>
      <c r="E2" s="10" t="s">
        <v>22</v>
      </c>
      <c r="F2" s="10" t="s">
        <v>23</v>
      </c>
      <c r="G2" s="10" t="s">
        <v>24</v>
      </c>
      <c r="H2" s="10" t="s">
        <v>25</v>
      </c>
      <c r="I2" s="10" t="s">
        <v>26</v>
      </c>
      <c r="J2" s="10" t="s">
        <v>27</v>
      </c>
      <c r="K2" s="10" t="s">
        <v>28</v>
      </c>
    </row>
    <row r="3" s="7" customFormat="1" spans="1:11">
      <c r="A3" s="10" t="s">
        <v>29</v>
      </c>
      <c r="B3" s="10" t="s">
        <v>30</v>
      </c>
      <c r="C3" s="10" t="s">
        <v>31</v>
      </c>
      <c r="D3" s="10" t="s">
        <v>32</v>
      </c>
      <c r="E3" s="10" t="s">
        <v>33</v>
      </c>
      <c r="F3" s="10" t="s">
        <v>34</v>
      </c>
      <c r="G3" s="10" t="s">
        <v>35</v>
      </c>
      <c r="H3" s="10" t="s">
        <v>25</v>
      </c>
      <c r="I3" s="10" t="s">
        <v>36</v>
      </c>
      <c r="J3" s="10" t="s">
        <v>37</v>
      </c>
      <c r="K3" s="10" t="s">
        <v>38</v>
      </c>
    </row>
    <row r="4" s="7" customFormat="1" ht="28" spans="1:11">
      <c r="A4" s="10" t="s">
        <v>39</v>
      </c>
      <c r="B4" s="10" t="s">
        <v>40</v>
      </c>
      <c r="C4" s="10" t="s">
        <v>41</v>
      </c>
      <c r="D4" s="10" t="s">
        <v>42</v>
      </c>
      <c r="E4" s="10" t="s">
        <v>43</v>
      </c>
      <c r="F4" s="10" t="s">
        <v>44</v>
      </c>
      <c r="G4" s="10" t="s">
        <v>45</v>
      </c>
      <c r="H4" s="10" t="s">
        <v>25</v>
      </c>
      <c r="I4" s="10" t="s">
        <v>46</v>
      </c>
      <c r="J4" s="10" t="s">
        <v>47</v>
      </c>
      <c r="K4" s="11"/>
    </row>
    <row r="5" s="7" customFormat="1" ht="28" spans="1:11">
      <c r="A5" s="10" t="s">
        <v>48</v>
      </c>
      <c r="B5" s="10" t="s">
        <v>49</v>
      </c>
      <c r="C5" s="10" t="s">
        <v>50</v>
      </c>
      <c r="D5" s="10" t="s">
        <v>51</v>
      </c>
      <c r="E5" s="10" t="s">
        <v>52</v>
      </c>
      <c r="F5" s="10" t="s">
        <v>53</v>
      </c>
      <c r="G5" s="10" t="s">
        <v>54</v>
      </c>
      <c r="H5" s="10" t="s">
        <v>25</v>
      </c>
      <c r="I5" s="10" t="s">
        <v>55</v>
      </c>
      <c r="J5" s="10" t="s">
        <v>37</v>
      </c>
      <c r="K5" s="11"/>
    </row>
    <row r="6" s="7" customFormat="1" ht="42" spans="1:11">
      <c r="A6" s="10" t="s">
        <v>56</v>
      </c>
      <c r="B6" s="10" t="s">
        <v>57</v>
      </c>
      <c r="C6" s="10" t="s">
        <v>58</v>
      </c>
      <c r="D6" s="10" t="s">
        <v>59</v>
      </c>
      <c r="E6" s="10" t="s">
        <v>60</v>
      </c>
      <c r="F6" s="10" t="s">
        <v>61</v>
      </c>
      <c r="G6" s="10" t="s">
        <v>62</v>
      </c>
      <c r="H6" s="10" t="s">
        <v>25</v>
      </c>
      <c r="I6" s="10" t="s">
        <v>63</v>
      </c>
      <c r="J6" s="10" t="s">
        <v>37</v>
      </c>
      <c r="K6" s="11"/>
    </row>
    <row r="7" s="7" customFormat="1" ht="42" spans="1:11">
      <c r="A7" s="10" t="s">
        <v>64</v>
      </c>
      <c r="B7" s="10" t="s">
        <v>65</v>
      </c>
      <c r="C7" s="10" t="s">
        <v>66</v>
      </c>
      <c r="D7" s="10" t="s">
        <v>67</v>
      </c>
      <c r="E7" s="10" t="s">
        <v>68</v>
      </c>
      <c r="F7" s="10" t="s">
        <v>69</v>
      </c>
      <c r="G7" s="10" t="s">
        <v>70</v>
      </c>
      <c r="H7" s="10" t="s">
        <v>25</v>
      </c>
      <c r="I7" s="10" t="s">
        <v>71</v>
      </c>
      <c r="J7" s="10" t="s">
        <v>72</v>
      </c>
      <c r="K7" s="10" t="s">
        <v>73</v>
      </c>
    </row>
    <row r="8" s="7" customFormat="1" ht="28" spans="1:11">
      <c r="A8" s="10" t="s">
        <v>74</v>
      </c>
      <c r="B8" s="10" t="s">
        <v>75</v>
      </c>
      <c r="C8" s="10" t="s">
        <v>76</v>
      </c>
      <c r="D8" s="10" t="s">
        <v>67</v>
      </c>
      <c r="E8" s="10" t="s">
        <v>68</v>
      </c>
      <c r="F8" s="10" t="s">
        <v>77</v>
      </c>
      <c r="G8" s="10" t="s">
        <v>78</v>
      </c>
      <c r="H8" s="10" t="s">
        <v>25</v>
      </c>
      <c r="I8" s="10" t="s">
        <v>71</v>
      </c>
      <c r="J8" s="10" t="s">
        <v>72</v>
      </c>
      <c r="K8" s="10" t="s">
        <v>79</v>
      </c>
    </row>
    <row r="9" s="7" customFormat="1" ht="28" spans="1:11">
      <c r="A9" s="10" t="s">
        <v>80</v>
      </c>
      <c r="B9" s="10" t="s">
        <v>81</v>
      </c>
      <c r="C9" s="10" t="s">
        <v>82</v>
      </c>
      <c r="D9" s="10" t="s">
        <v>67</v>
      </c>
      <c r="E9" s="10" t="s">
        <v>68</v>
      </c>
      <c r="F9" s="10" t="s">
        <v>83</v>
      </c>
      <c r="G9" s="10" t="s">
        <v>84</v>
      </c>
      <c r="H9" s="10" t="s">
        <v>25</v>
      </c>
      <c r="I9" s="10" t="s">
        <v>71</v>
      </c>
      <c r="J9" s="10" t="s">
        <v>72</v>
      </c>
      <c r="K9" s="10" t="s">
        <v>85</v>
      </c>
    </row>
    <row r="10" s="7" customFormat="1" ht="28" spans="1:11">
      <c r="A10" s="10" t="s">
        <v>86</v>
      </c>
      <c r="B10" s="10" t="s">
        <v>87</v>
      </c>
      <c r="C10" s="10" t="s">
        <v>88</v>
      </c>
      <c r="D10" s="10" t="s">
        <v>89</v>
      </c>
      <c r="E10" s="10" t="s">
        <v>90</v>
      </c>
      <c r="F10" s="10" t="s">
        <v>91</v>
      </c>
      <c r="G10" s="10" t="s">
        <v>92</v>
      </c>
      <c r="H10" s="10" t="s">
        <v>25</v>
      </c>
      <c r="I10" s="11"/>
      <c r="J10" s="10" t="s">
        <v>37</v>
      </c>
      <c r="K10" s="11"/>
    </row>
    <row r="11" s="7" customFormat="1" ht="42" spans="1:11">
      <c r="A11" s="10" t="s">
        <v>93</v>
      </c>
      <c r="B11" s="10" t="s">
        <v>94</v>
      </c>
      <c r="C11" s="10" t="s">
        <v>95</v>
      </c>
      <c r="D11" s="10" t="s">
        <v>96</v>
      </c>
      <c r="E11" s="10" t="s">
        <v>97</v>
      </c>
      <c r="F11" s="10" t="s">
        <v>98</v>
      </c>
      <c r="G11" s="10" t="s">
        <v>99</v>
      </c>
      <c r="H11" s="10" t="s">
        <v>25</v>
      </c>
      <c r="I11" s="10" t="s">
        <v>100</v>
      </c>
      <c r="J11" s="10" t="s">
        <v>101</v>
      </c>
      <c r="K11" s="10" t="s">
        <v>102</v>
      </c>
    </row>
    <row r="12" s="7" customFormat="1" ht="42" spans="1:11">
      <c r="A12" s="10" t="s">
        <v>103</v>
      </c>
      <c r="B12" s="10" t="s">
        <v>104</v>
      </c>
      <c r="C12" s="10" t="s">
        <v>105</v>
      </c>
      <c r="D12" s="10" t="s">
        <v>106</v>
      </c>
      <c r="E12" s="10" t="s">
        <v>97</v>
      </c>
      <c r="F12" s="10" t="s">
        <v>107</v>
      </c>
      <c r="G12" s="10" t="s">
        <v>108</v>
      </c>
      <c r="H12" s="10" t="s">
        <v>25</v>
      </c>
      <c r="I12" s="10" t="s">
        <v>109</v>
      </c>
      <c r="J12" s="10" t="s">
        <v>101</v>
      </c>
      <c r="K12" s="11"/>
    </row>
    <row r="13" s="7" customFormat="1" spans="1:11">
      <c r="A13" s="10" t="s">
        <v>110</v>
      </c>
      <c r="B13" s="10" t="s">
        <v>111</v>
      </c>
      <c r="C13" s="10" t="s">
        <v>112</v>
      </c>
      <c r="D13" s="10" t="s">
        <v>113</v>
      </c>
      <c r="E13" s="10" t="s">
        <v>97</v>
      </c>
      <c r="F13" s="10" t="s">
        <v>114</v>
      </c>
      <c r="G13" s="10" t="s">
        <v>115</v>
      </c>
      <c r="H13" s="10" t="s">
        <v>25</v>
      </c>
      <c r="I13" s="10" t="s">
        <v>116</v>
      </c>
      <c r="J13" s="10" t="s">
        <v>101</v>
      </c>
      <c r="K13" s="11"/>
    </row>
    <row r="14" s="7" customFormat="1" spans="1:11">
      <c r="A14" s="10" t="s">
        <v>117</v>
      </c>
      <c r="B14" s="10" t="s">
        <v>118</v>
      </c>
      <c r="C14" s="10" t="s">
        <v>119</v>
      </c>
      <c r="D14" s="10" t="s">
        <v>120</v>
      </c>
      <c r="E14" s="10" t="s">
        <v>121</v>
      </c>
      <c r="F14" s="10" t="s">
        <v>122</v>
      </c>
      <c r="G14" s="10" t="s">
        <v>123</v>
      </c>
      <c r="H14" s="10" t="s">
        <v>25</v>
      </c>
      <c r="I14" s="10" t="s">
        <v>124</v>
      </c>
      <c r="J14" s="10" t="s">
        <v>101</v>
      </c>
      <c r="K14" s="11"/>
    </row>
    <row r="15" s="7" customFormat="1" ht="84" spans="1:11">
      <c r="A15" s="10" t="s">
        <v>125</v>
      </c>
      <c r="B15" s="10" t="s">
        <v>126</v>
      </c>
      <c r="C15" s="10" t="s">
        <v>127</v>
      </c>
      <c r="D15" s="10" t="s">
        <v>128</v>
      </c>
      <c r="E15" s="10" t="s">
        <v>129</v>
      </c>
      <c r="F15" s="10" t="s">
        <v>130</v>
      </c>
      <c r="G15" s="10" t="s">
        <v>131</v>
      </c>
      <c r="H15" s="10" t="s">
        <v>25</v>
      </c>
      <c r="I15" s="10" t="s">
        <v>36</v>
      </c>
      <c r="J15" s="10" t="s">
        <v>132</v>
      </c>
      <c r="K15" s="10" t="s">
        <v>133</v>
      </c>
    </row>
    <row r="16" s="7" customFormat="1" ht="42" spans="1:11">
      <c r="A16" s="10" t="s">
        <v>134</v>
      </c>
      <c r="B16" s="10" t="s">
        <v>135</v>
      </c>
      <c r="C16" s="10" t="s">
        <v>136</v>
      </c>
      <c r="D16" s="10" t="s">
        <v>137</v>
      </c>
      <c r="E16" s="10" t="s">
        <v>138</v>
      </c>
      <c r="F16" s="10" t="s">
        <v>139</v>
      </c>
      <c r="G16" s="10" t="s">
        <v>140</v>
      </c>
      <c r="H16" s="10" t="s">
        <v>25</v>
      </c>
      <c r="I16" s="10" t="s">
        <v>26</v>
      </c>
      <c r="J16" s="10" t="s">
        <v>141</v>
      </c>
      <c r="K16" s="11"/>
    </row>
    <row r="17" s="7" customFormat="1" ht="42" spans="1:11">
      <c r="A17" s="10" t="s">
        <v>142</v>
      </c>
      <c r="B17" s="10" t="s">
        <v>143</v>
      </c>
      <c r="C17" s="10" t="s">
        <v>144</v>
      </c>
      <c r="D17" s="10" t="s">
        <v>145</v>
      </c>
      <c r="E17" s="10" t="s">
        <v>146</v>
      </c>
      <c r="F17" s="10" t="s">
        <v>147</v>
      </c>
      <c r="G17" s="10" t="s">
        <v>148</v>
      </c>
      <c r="H17" s="10" t="s">
        <v>25</v>
      </c>
      <c r="I17" s="10" t="s">
        <v>149</v>
      </c>
      <c r="J17" s="10" t="s">
        <v>150</v>
      </c>
      <c r="K17" s="10" t="s">
        <v>151</v>
      </c>
    </row>
    <row r="18" s="7" customFormat="1" spans="1:11">
      <c r="A18" s="10" t="s">
        <v>152</v>
      </c>
      <c r="B18" s="10" t="s">
        <v>153</v>
      </c>
      <c r="C18" s="10" t="s">
        <v>154</v>
      </c>
      <c r="D18" s="10" t="s">
        <v>155</v>
      </c>
      <c r="E18" s="10" t="s">
        <v>156</v>
      </c>
      <c r="F18" s="10" t="s">
        <v>157</v>
      </c>
      <c r="G18" s="10" t="s">
        <v>158</v>
      </c>
      <c r="H18" s="10" t="s">
        <v>25</v>
      </c>
      <c r="I18" s="10" t="s">
        <v>63</v>
      </c>
      <c r="J18" s="10" t="s">
        <v>141</v>
      </c>
      <c r="K18" s="10" t="s">
        <v>159</v>
      </c>
    </row>
    <row r="19" s="7" customFormat="1" ht="28" spans="1:11">
      <c r="A19" s="10" t="s">
        <v>160</v>
      </c>
      <c r="B19" s="10" t="s">
        <v>161</v>
      </c>
      <c r="C19" s="10" t="s">
        <v>162</v>
      </c>
      <c r="D19" s="10" t="s">
        <v>163</v>
      </c>
      <c r="E19" s="10" t="s">
        <v>164</v>
      </c>
      <c r="F19" s="10" t="s">
        <v>165</v>
      </c>
      <c r="G19" s="10" t="s">
        <v>166</v>
      </c>
      <c r="H19" s="10" t="s">
        <v>25</v>
      </c>
      <c r="I19" s="10" t="s">
        <v>36</v>
      </c>
      <c r="J19" s="10" t="s">
        <v>167</v>
      </c>
      <c r="K19" s="10" t="s">
        <v>168</v>
      </c>
    </row>
    <row r="20" s="7" customFormat="1" ht="84" spans="1:11">
      <c r="A20" s="10" t="s">
        <v>169</v>
      </c>
      <c r="B20" s="10" t="s">
        <v>170</v>
      </c>
      <c r="C20" s="10" t="s">
        <v>171</v>
      </c>
      <c r="D20" s="10" t="s">
        <v>128</v>
      </c>
      <c r="E20" s="10" t="s">
        <v>172</v>
      </c>
      <c r="F20" s="10" t="s">
        <v>173</v>
      </c>
      <c r="G20" s="10" t="s">
        <v>174</v>
      </c>
      <c r="H20" s="10" t="s">
        <v>25</v>
      </c>
      <c r="I20" s="10" t="s">
        <v>36</v>
      </c>
      <c r="J20" s="10" t="s">
        <v>37</v>
      </c>
      <c r="K20" s="10" t="s">
        <v>175</v>
      </c>
    </row>
    <row r="21" s="7" customFormat="1" ht="42" spans="1:11">
      <c r="A21" s="10" t="s">
        <v>176</v>
      </c>
      <c r="B21" s="10" t="s">
        <v>177</v>
      </c>
      <c r="C21" s="10" t="s">
        <v>178</v>
      </c>
      <c r="D21" s="10" t="s">
        <v>179</v>
      </c>
      <c r="E21" s="10" t="s">
        <v>180</v>
      </c>
      <c r="F21" s="10" t="s">
        <v>181</v>
      </c>
      <c r="G21" s="10" t="s">
        <v>182</v>
      </c>
      <c r="H21" s="10" t="s">
        <v>25</v>
      </c>
      <c r="I21" s="10" t="s">
        <v>183</v>
      </c>
      <c r="J21" s="10" t="s">
        <v>101</v>
      </c>
      <c r="K21" s="10" t="s">
        <v>184</v>
      </c>
    </row>
    <row r="22" s="7" customFormat="1" ht="42" spans="1:11">
      <c r="A22" s="10" t="s">
        <v>185</v>
      </c>
      <c r="B22" s="10" t="s">
        <v>186</v>
      </c>
      <c r="C22" s="10" t="s">
        <v>187</v>
      </c>
      <c r="D22" s="10" t="s">
        <v>188</v>
      </c>
      <c r="E22" s="10" t="s">
        <v>189</v>
      </c>
      <c r="F22" s="10" t="s">
        <v>190</v>
      </c>
      <c r="G22" s="10" t="s">
        <v>191</v>
      </c>
      <c r="H22" s="10" t="s">
        <v>25</v>
      </c>
      <c r="I22" s="10" t="s">
        <v>149</v>
      </c>
      <c r="J22" s="10" t="s">
        <v>192</v>
      </c>
      <c r="K22" s="10" t="s">
        <v>193</v>
      </c>
    </row>
    <row r="23" s="7" customFormat="1" ht="70" spans="1:11">
      <c r="A23" s="10" t="s">
        <v>194</v>
      </c>
      <c r="B23" s="10" t="s">
        <v>195</v>
      </c>
      <c r="C23" s="10" t="s">
        <v>196</v>
      </c>
      <c r="D23" s="10" t="s">
        <v>128</v>
      </c>
      <c r="E23" s="10" t="s">
        <v>197</v>
      </c>
      <c r="F23" s="10" t="s">
        <v>198</v>
      </c>
      <c r="G23" s="10" t="s">
        <v>199</v>
      </c>
      <c r="H23" s="10" t="s">
        <v>25</v>
      </c>
      <c r="I23" s="10" t="s">
        <v>36</v>
      </c>
      <c r="J23" s="10" t="s">
        <v>167</v>
      </c>
      <c r="K23" s="10" t="s">
        <v>200</v>
      </c>
    </row>
    <row r="24" s="7" customFormat="1" ht="28" spans="1:11">
      <c r="A24" s="10" t="s">
        <v>201</v>
      </c>
      <c r="B24" s="10" t="s">
        <v>202</v>
      </c>
      <c r="C24" s="10" t="s">
        <v>203</v>
      </c>
      <c r="D24" s="10" t="s">
        <v>204</v>
      </c>
      <c r="E24" s="10" t="s">
        <v>205</v>
      </c>
      <c r="F24" s="10" t="s">
        <v>206</v>
      </c>
      <c r="G24" s="10" t="s">
        <v>207</v>
      </c>
      <c r="H24" s="10" t="s">
        <v>25</v>
      </c>
      <c r="I24" s="10" t="s">
        <v>71</v>
      </c>
      <c r="J24" s="10" t="s">
        <v>37</v>
      </c>
      <c r="K24" s="10" t="s">
        <v>208</v>
      </c>
    </row>
    <row r="25" s="7" customFormat="1" ht="42" spans="1:11">
      <c r="A25" s="10" t="s">
        <v>209</v>
      </c>
      <c r="B25" s="10" t="s">
        <v>210</v>
      </c>
      <c r="C25" s="10" t="s">
        <v>211</v>
      </c>
      <c r="D25" s="10" t="s">
        <v>128</v>
      </c>
      <c r="E25" s="10" t="s">
        <v>212</v>
      </c>
      <c r="F25" s="10" t="s">
        <v>213</v>
      </c>
      <c r="G25" s="10" t="s">
        <v>214</v>
      </c>
      <c r="H25" s="10" t="s">
        <v>25</v>
      </c>
      <c r="I25" s="10" t="s">
        <v>36</v>
      </c>
      <c r="J25" s="10" t="s">
        <v>37</v>
      </c>
      <c r="K25" s="10" t="s">
        <v>215</v>
      </c>
    </row>
    <row r="26" s="7" customFormat="1" ht="42" spans="1:11">
      <c r="A26" s="10" t="s">
        <v>216</v>
      </c>
      <c r="B26" s="10" t="s">
        <v>217</v>
      </c>
      <c r="C26" s="10" t="s">
        <v>211</v>
      </c>
      <c r="D26" s="10" t="s">
        <v>163</v>
      </c>
      <c r="E26" s="10" t="s">
        <v>218</v>
      </c>
      <c r="F26" s="10" t="s">
        <v>219</v>
      </c>
      <c r="G26" s="10" t="s">
        <v>220</v>
      </c>
      <c r="H26" s="10" t="s">
        <v>25</v>
      </c>
      <c r="I26" s="10" t="s">
        <v>36</v>
      </c>
      <c r="J26" s="10" t="s">
        <v>37</v>
      </c>
      <c r="K26" s="10" t="s">
        <v>221</v>
      </c>
    </row>
    <row r="27" s="7" customFormat="1" ht="70" spans="1:11">
      <c r="A27" s="10" t="s">
        <v>222</v>
      </c>
      <c r="B27" s="10" t="s">
        <v>223</v>
      </c>
      <c r="C27" s="10" t="s">
        <v>224</v>
      </c>
      <c r="D27" s="10" t="s">
        <v>128</v>
      </c>
      <c r="E27" s="10" t="s">
        <v>225</v>
      </c>
      <c r="F27" s="10" t="s">
        <v>226</v>
      </c>
      <c r="G27" s="10" t="s">
        <v>227</v>
      </c>
      <c r="H27" s="10" t="s">
        <v>25</v>
      </c>
      <c r="I27" s="10" t="s">
        <v>36</v>
      </c>
      <c r="J27" s="10" t="s">
        <v>228</v>
      </c>
      <c r="K27" s="10" t="s">
        <v>229</v>
      </c>
    </row>
    <row r="28" s="7" customFormat="1" ht="28" spans="1:11">
      <c r="A28" s="10" t="s">
        <v>230</v>
      </c>
      <c r="B28" s="10" t="s">
        <v>231</v>
      </c>
      <c r="C28" s="10" t="s">
        <v>232</v>
      </c>
      <c r="D28" s="10" t="s">
        <v>233</v>
      </c>
      <c r="E28" s="10" t="s">
        <v>234</v>
      </c>
      <c r="F28" s="10" t="s">
        <v>235</v>
      </c>
      <c r="G28" s="10" t="s">
        <v>236</v>
      </c>
      <c r="H28" s="10" t="s">
        <v>25</v>
      </c>
      <c r="I28" s="10" t="s">
        <v>109</v>
      </c>
      <c r="J28" s="10" t="s">
        <v>237</v>
      </c>
      <c r="K28" s="10" t="s">
        <v>238</v>
      </c>
    </row>
    <row r="29" s="7" customFormat="1" ht="56" spans="1:11">
      <c r="A29" s="10" t="s">
        <v>239</v>
      </c>
      <c r="B29" s="10" t="s">
        <v>240</v>
      </c>
      <c r="C29" s="10" t="s">
        <v>241</v>
      </c>
      <c r="D29" s="10" t="s">
        <v>128</v>
      </c>
      <c r="E29" s="10" t="s">
        <v>242</v>
      </c>
      <c r="F29" s="10" t="s">
        <v>198</v>
      </c>
      <c r="G29" s="10" t="s">
        <v>243</v>
      </c>
      <c r="H29" s="10" t="s">
        <v>25</v>
      </c>
      <c r="I29" s="10" t="s">
        <v>36</v>
      </c>
      <c r="J29" s="10" t="s">
        <v>237</v>
      </c>
      <c r="K29" s="10" t="s">
        <v>244</v>
      </c>
    </row>
    <row r="30" s="7" customFormat="1" ht="42" spans="1:11">
      <c r="A30" s="10" t="s">
        <v>245</v>
      </c>
      <c r="B30" s="10" t="s">
        <v>246</v>
      </c>
      <c r="C30" s="10" t="s">
        <v>247</v>
      </c>
      <c r="D30" s="10" t="s">
        <v>248</v>
      </c>
      <c r="E30" s="10" t="s">
        <v>249</v>
      </c>
      <c r="F30" s="10" t="s">
        <v>250</v>
      </c>
      <c r="G30" s="10" t="s">
        <v>251</v>
      </c>
      <c r="H30" s="10" t="s">
        <v>25</v>
      </c>
      <c r="I30" s="10" t="s">
        <v>71</v>
      </c>
      <c r="J30" s="10" t="s">
        <v>72</v>
      </c>
      <c r="K30" s="10" t="s">
        <v>252</v>
      </c>
    </row>
    <row r="31" s="7" customFormat="1" ht="42" spans="1:11">
      <c r="A31" s="10" t="s">
        <v>253</v>
      </c>
      <c r="B31" s="10" t="s">
        <v>254</v>
      </c>
      <c r="C31" s="10" t="s">
        <v>255</v>
      </c>
      <c r="D31" s="10" t="s">
        <v>256</v>
      </c>
      <c r="E31" s="10" t="s">
        <v>257</v>
      </c>
      <c r="F31" s="10" t="s">
        <v>258</v>
      </c>
      <c r="G31" s="10" t="s">
        <v>259</v>
      </c>
      <c r="H31" s="10" t="s">
        <v>25</v>
      </c>
      <c r="I31" s="10" t="s">
        <v>26</v>
      </c>
      <c r="J31" s="10" t="s">
        <v>141</v>
      </c>
      <c r="K31" s="10" t="s">
        <v>260</v>
      </c>
    </row>
    <row r="32" s="7" customFormat="1" ht="42" spans="1:11">
      <c r="A32" s="10" t="s">
        <v>261</v>
      </c>
      <c r="B32" s="10" t="s">
        <v>262</v>
      </c>
      <c r="C32" s="10" t="s">
        <v>263</v>
      </c>
      <c r="D32" s="10" t="s">
        <v>264</v>
      </c>
      <c r="E32" s="10" t="s">
        <v>265</v>
      </c>
      <c r="F32" s="10" t="s">
        <v>266</v>
      </c>
      <c r="G32" s="10" t="s">
        <v>267</v>
      </c>
      <c r="H32" s="10" t="s">
        <v>25</v>
      </c>
      <c r="I32" s="10" t="s">
        <v>268</v>
      </c>
      <c r="J32" s="10" t="s">
        <v>269</v>
      </c>
      <c r="K32" s="11"/>
    </row>
    <row r="33" s="7" customFormat="1" ht="28" spans="1:11">
      <c r="A33" s="10" t="s">
        <v>270</v>
      </c>
      <c r="B33" s="10" t="s">
        <v>271</v>
      </c>
      <c r="C33" s="10" t="s">
        <v>272</v>
      </c>
      <c r="D33" s="10" t="s">
        <v>264</v>
      </c>
      <c r="E33" s="10" t="s">
        <v>273</v>
      </c>
      <c r="F33" s="10" t="s">
        <v>274</v>
      </c>
      <c r="G33" s="10" t="s">
        <v>275</v>
      </c>
      <c r="H33" s="10" t="s">
        <v>25</v>
      </c>
      <c r="I33" s="10" t="s">
        <v>268</v>
      </c>
      <c r="J33" s="10" t="s">
        <v>276</v>
      </c>
      <c r="K33" s="11"/>
    </row>
    <row r="34" s="7" customFormat="1" ht="28" spans="1:11">
      <c r="A34" s="10" t="s">
        <v>277</v>
      </c>
      <c r="B34" s="10" t="s">
        <v>278</v>
      </c>
      <c r="C34" s="10" t="s">
        <v>279</v>
      </c>
      <c r="D34" s="10" t="s">
        <v>280</v>
      </c>
      <c r="E34" s="10" t="s">
        <v>281</v>
      </c>
      <c r="F34" s="10" t="s">
        <v>282</v>
      </c>
      <c r="G34" s="10" t="s">
        <v>283</v>
      </c>
      <c r="H34" s="10" t="s">
        <v>25</v>
      </c>
      <c r="I34" s="10" t="s">
        <v>36</v>
      </c>
      <c r="J34" s="10" t="s">
        <v>284</v>
      </c>
      <c r="K34" s="10" t="s">
        <v>285</v>
      </c>
    </row>
    <row r="35" s="7" customFormat="1" ht="42" spans="1:11">
      <c r="A35" s="10" t="s">
        <v>286</v>
      </c>
      <c r="B35" s="10" t="s">
        <v>287</v>
      </c>
      <c r="C35" s="10" t="s">
        <v>119</v>
      </c>
      <c r="D35" s="10" t="s">
        <v>288</v>
      </c>
      <c r="E35" s="10" t="s">
        <v>289</v>
      </c>
      <c r="F35" s="10" t="s">
        <v>290</v>
      </c>
      <c r="G35" s="10" t="s">
        <v>291</v>
      </c>
      <c r="H35" s="10" t="s">
        <v>25</v>
      </c>
      <c r="I35" s="10" t="s">
        <v>292</v>
      </c>
      <c r="J35" s="10" t="s">
        <v>237</v>
      </c>
      <c r="K35" s="10" t="s">
        <v>293</v>
      </c>
    </row>
    <row r="36" spans="1:11">
      <c r="A36" s="14"/>
      <c r="B36" s="14"/>
      <c r="C36" s="14"/>
      <c r="D36" s="14"/>
      <c r="E36" s="14"/>
      <c r="F36" s="14"/>
      <c r="G36" s="14"/>
      <c r="H36" s="14"/>
      <c r="I36" s="14"/>
      <c r="J36" s="14"/>
      <c r="K36" s="14"/>
    </row>
    <row r="37" spans="1:11">
      <c r="A37" s="14"/>
      <c r="B37" s="14"/>
      <c r="C37" s="14"/>
      <c r="D37" s="14"/>
      <c r="E37" s="14"/>
      <c r="F37" s="14"/>
      <c r="G37" s="15"/>
      <c r="H37" s="14"/>
      <c r="I37" s="15"/>
      <c r="J37" s="14"/>
      <c r="K37" s="14"/>
    </row>
    <row r="38" spans="1:11">
      <c r="A38" s="14"/>
      <c r="B38" s="14"/>
      <c r="C38" s="14"/>
      <c r="D38" s="14"/>
      <c r="E38" s="14"/>
      <c r="F38" s="14"/>
      <c r="G38" s="15"/>
      <c r="H38" s="14"/>
      <c r="I38" s="14"/>
      <c r="J38" s="14"/>
      <c r="K38" s="15"/>
    </row>
    <row r="39" spans="1:11">
      <c r="A39" s="14"/>
      <c r="B39" s="14"/>
      <c r="C39" s="14"/>
      <c r="D39" s="14"/>
      <c r="E39" s="14"/>
      <c r="F39" s="14"/>
      <c r="G39" s="14"/>
      <c r="H39" s="14"/>
      <c r="I39" s="14"/>
      <c r="J39" s="14"/>
      <c r="K39" s="14"/>
    </row>
    <row r="40" spans="1:11">
      <c r="A40" s="14"/>
      <c r="B40" s="14"/>
      <c r="C40" s="14"/>
      <c r="D40" s="14"/>
      <c r="E40" s="14"/>
      <c r="F40" s="14"/>
      <c r="G40" s="14"/>
      <c r="H40" s="14"/>
      <c r="I40" s="14"/>
      <c r="J40" s="14"/>
      <c r="K40" s="15"/>
    </row>
    <row r="41" spans="1:11">
      <c r="A41" s="14"/>
      <c r="B41" s="14"/>
      <c r="C41" s="14"/>
      <c r="D41" s="14"/>
      <c r="E41" s="14"/>
      <c r="F41" s="14"/>
      <c r="G41" s="14"/>
      <c r="H41" s="14"/>
      <c r="I41" s="14"/>
      <c r="J41" s="14"/>
      <c r="K41" s="14"/>
    </row>
    <row r="42" spans="1:11">
      <c r="A42" s="14"/>
      <c r="B42" s="14"/>
      <c r="C42" s="14"/>
      <c r="D42" s="14"/>
      <c r="E42" s="14"/>
      <c r="F42" s="14"/>
      <c r="G42" s="14"/>
      <c r="H42" s="14"/>
      <c r="I42" s="14"/>
      <c r="J42" s="14"/>
      <c r="K42" s="14"/>
    </row>
    <row r="43" spans="1:11">
      <c r="A43" s="14"/>
      <c r="B43" s="14"/>
      <c r="C43" s="14"/>
      <c r="D43" s="14"/>
      <c r="E43" s="14"/>
      <c r="F43" s="14"/>
      <c r="G43" s="14"/>
      <c r="H43" s="14"/>
      <c r="I43" s="14"/>
      <c r="J43" s="14"/>
      <c r="K43" s="14"/>
    </row>
    <row r="44" spans="1:11">
      <c r="A44" s="14"/>
      <c r="B44" s="14"/>
      <c r="C44" s="14"/>
      <c r="D44" s="14"/>
      <c r="E44" s="14"/>
      <c r="F44" s="14"/>
      <c r="G44" s="14"/>
      <c r="H44" s="14"/>
      <c r="I44" s="14"/>
      <c r="J44" s="14"/>
      <c r="K44" s="14"/>
    </row>
    <row r="45" spans="1:11">
      <c r="A45" s="14"/>
      <c r="B45" s="14"/>
      <c r="C45" s="14"/>
      <c r="D45" s="14"/>
      <c r="E45" s="14"/>
      <c r="F45" s="14"/>
      <c r="G45" s="14"/>
      <c r="H45" s="14"/>
      <c r="I45" s="14"/>
      <c r="J45" s="14"/>
      <c r="K45" s="14"/>
    </row>
    <row r="46" spans="1:11">
      <c r="A46" s="14"/>
      <c r="B46" s="14"/>
      <c r="C46" s="14"/>
      <c r="D46" s="14"/>
      <c r="E46" s="14"/>
      <c r="F46" s="14"/>
      <c r="G46" s="14"/>
      <c r="H46" s="14"/>
      <c r="I46" s="14"/>
      <c r="J46" s="14"/>
      <c r="K46" s="14"/>
    </row>
    <row r="47" spans="1:11">
      <c r="A47" s="14"/>
      <c r="B47" s="14"/>
      <c r="C47" s="14"/>
      <c r="D47" s="14"/>
      <c r="E47" s="14"/>
      <c r="F47" s="14"/>
      <c r="G47" s="14"/>
      <c r="H47" s="14"/>
      <c r="I47" s="14"/>
      <c r="J47" s="14"/>
      <c r="K47" s="14"/>
    </row>
    <row r="48" spans="1:11">
      <c r="A48" s="14"/>
      <c r="B48" s="14"/>
      <c r="C48" s="14"/>
      <c r="D48" s="14"/>
      <c r="E48" s="14"/>
      <c r="F48" s="14"/>
      <c r="G48" s="14"/>
      <c r="H48" s="14"/>
      <c r="I48" s="14"/>
      <c r="J48" s="14"/>
      <c r="K48" s="14"/>
    </row>
    <row r="49" spans="1:11">
      <c r="A49" s="14"/>
      <c r="B49" s="14"/>
      <c r="C49" s="14"/>
      <c r="D49" s="14"/>
      <c r="E49" s="14"/>
      <c r="F49" s="14"/>
      <c r="G49" s="14"/>
      <c r="H49" s="14"/>
      <c r="I49" s="14"/>
      <c r="J49" s="14"/>
      <c r="K49" s="14"/>
    </row>
    <row r="50" spans="1:11">
      <c r="A50" s="14"/>
      <c r="B50" s="14"/>
      <c r="C50" s="14"/>
      <c r="D50" s="14"/>
      <c r="E50" s="14"/>
      <c r="F50" s="14"/>
      <c r="G50" s="14"/>
      <c r="H50" s="14"/>
      <c r="I50" s="14"/>
      <c r="J50" s="14"/>
      <c r="K50" s="14"/>
    </row>
    <row r="51" spans="1:11">
      <c r="A51" s="14"/>
      <c r="B51" s="14"/>
      <c r="C51" s="14"/>
      <c r="D51" s="14"/>
      <c r="E51" s="14"/>
      <c r="F51" s="14"/>
      <c r="G51" s="14"/>
      <c r="H51" s="14"/>
      <c r="I51" s="14"/>
      <c r="J51" s="14"/>
      <c r="K51" s="14"/>
    </row>
    <row r="52" spans="1:11">
      <c r="A52" s="14"/>
      <c r="B52" s="14"/>
      <c r="C52" s="14"/>
      <c r="D52" s="14"/>
      <c r="E52" s="14"/>
      <c r="F52" s="14"/>
      <c r="G52" s="14"/>
      <c r="H52" s="14"/>
      <c r="I52" s="14"/>
      <c r="J52" s="14"/>
      <c r="K52" s="14"/>
    </row>
    <row r="53" spans="1:11">
      <c r="A53" s="14"/>
      <c r="B53" s="14"/>
      <c r="C53" s="14"/>
      <c r="D53" s="14"/>
      <c r="E53" s="14"/>
      <c r="F53" s="14"/>
      <c r="G53" s="14"/>
      <c r="H53" s="14"/>
      <c r="I53" s="14"/>
      <c r="J53" s="14"/>
      <c r="K53" s="14"/>
    </row>
    <row r="54" spans="1:11">
      <c r="A54" s="14"/>
      <c r="B54" s="14"/>
      <c r="C54" s="14"/>
      <c r="D54" s="14"/>
      <c r="E54" s="14"/>
      <c r="F54" s="14"/>
      <c r="G54" s="14"/>
      <c r="H54" s="14"/>
      <c r="I54" s="14"/>
      <c r="J54" s="14"/>
      <c r="K54" s="14"/>
    </row>
    <row r="55" spans="1:11">
      <c r="A55" s="14"/>
      <c r="B55" s="14"/>
      <c r="C55" s="14"/>
      <c r="D55" s="14"/>
      <c r="E55" s="14"/>
      <c r="F55" s="14"/>
      <c r="G55" s="14"/>
      <c r="H55" s="14"/>
      <c r="I55" s="14"/>
      <c r="J55" s="14"/>
      <c r="K55" s="14"/>
    </row>
    <row r="56" spans="1:11">
      <c r="A56" s="14"/>
      <c r="B56" s="14"/>
      <c r="C56" s="14"/>
      <c r="D56" s="14"/>
      <c r="E56" s="14"/>
      <c r="F56" s="14"/>
      <c r="G56" s="14"/>
      <c r="H56" s="14"/>
      <c r="I56" s="14"/>
      <c r="J56" s="14"/>
      <c r="K56" s="15"/>
    </row>
    <row r="57" spans="1:11">
      <c r="A57" s="14"/>
      <c r="B57" s="14"/>
      <c r="C57" s="14"/>
      <c r="D57" s="14"/>
      <c r="E57" s="14"/>
      <c r="F57" s="14"/>
      <c r="G57" s="14"/>
      <c r="H57" s="14"/>
      <c r="I57" s="14"/>
      <c r="J57" s="14"/>
      <c r="K57" s="15"/>
    </row>
    <row r="58" spans="1:11">
      <c r="A58" s="14"/>
      <c r="B58" s="14"/>
      <c r="C58" s="14"/>
      <c r="D58" s="14"/>
      <c r="E58" s="14"/>
      <c r="F58" s="14"/>
      <c r="G58" s="14"/>
      <c r="H58" s="14"/>
      <c r="I58" s="14"/>
      <c r="J58" s="14"/>
      <c r="K58" s="14"/>
    </row>
    <row r="59" spans="1:11">
      <c r="A59" s="14"/>
      <c r="B59" s="14"/>
      <c r="C59" s="14"/>
      <c r="D59" s="14"/>
      <c r="E59" s="14"/>
      <c r="F59" s="14"/>
      <c r="G59" s="14"/>
      <c r="H59" s="14"/>
      <c r="I59" s="14"/>
      <c r="J59" s="14"/>
      <c r="K59" s="14"/>
    </row>
    <row r="60" spans="1:11">
      <c r="A60" s="14"/>
      <c r="B60" s="14"/>
      <c r="C60" s="14"/>
      <c r="D60" s="14"/>
      <c r="E60" s="14"/>
      <c r="F60" s="14"/>
      <c r="G60" s="14"/>
      <c r="H60" s="14"/>
      <c r="I60" s="14"/>
      <c r="J60" s="14"/>
      <c r="K60" s="15"/>
    </row>
    <row r="61" spans="1:11">
      <c r="A61" s="14"/>
      <c r="B61" s="14"/>
      <c r="C61" s="14"/>
      <c r="D61" s="14"/>
      <c r="E61" s="14"/>
      <c r="F61" s="14"/>
      <c r="G61" s="14"/>
      <c r="H61" s="14"/>
      <c r="I61" s="14"/>
      <c r="J61" s="14"/>
      <c r="K61" s="14"/>
    </row>
    <row r="62" spans="1:11">
      <c r="A62" s="14"/>
      <c r="B62" s="14"/>
      <c r="C62" s="14"/>
      <c r="D62" s="14"/>
      <c r="E62" s="14"/>
      <c r="F62" s="14"/>
      <c r="G62" s="14"/>
      <c r="H62" s="14"/>
      <c r="I62" s="14"/>
      <c r="J62" s="14"/>
      <c r="K62" s="15"/>
    </row>
    <row r="63" spans="1:11">
      <c r="A63" s="14"/>
      <c r="B63" s="14"/>
      <c r="C63" s="14"/>
      <c r="D63" s="14"/>
      <c r="E63" s="14"/>
      <c r="F63" s="14"/>
      <c r="G63" s="14"/>
      <c r="H63" s="14"/>
      <c r="I63" s="14"/>
      <c r="J63" s="14"/>
      <c r="K63" s="15"/>
    </row>
    <row r="64" spans="1:11">
      <c r="A64" s="14"/>
      <c r="B64" s="14"/>
      <c r="C64" s="14"/>
      <c r="D64" s="14"/>
      <c r="E64" s="14"/>
      <c r="F64" s="14"/>
      <c r="G64" s="14"/>
      <c r="H64" s="14"/>
      <c r="I64" s="14"/>
      <c r="J64" s="14"/>
      <c r="K64" s="15"/>
    </row>
    <row r="65" spans="1:11">
      <c r="A65" s="14"/>
      <c r="B65" s="14"/>
      <c r="C65" s="14"/>
      <c r="D65" s="14"/>
      <c r="E65" s="14"/>
      <c r="F65" s="14"/>
      <c r="G65" s="14"/>
      <c r="H65" s="14"/>
      <c r="I65" s="15"/>
      <c r="J65" s="14"/>
      <c r="K65" s="15"/>
    </row>
    <row r="66" spans="1:11">
      <c r="A66" s="14"/>
      <c r="B66" s="14"/>
      <c r="C66" s="14"/>
      <c r="D66" s="14"/>
      <c r="E66" s="14"/>
      <c r="F66" s="14"/>
      <c r="G66" s="14"/>
      <c r="H66" s="14"/>
      <c r="I66" s="14"/>
      <c r="J66" s="14"/>
      <c r="K66" s="14"/>
    </row>
    <row r="67" spans="1:11">
      <c r="A67" s="14"/>
      <c r="B67" s="14"/>
      <c r="C67" s="14"/>
      <c r="D67" s="14"/>
      <c r="E67" s="14"/>
      <c r="F67" s="14"/>
      <c r="G67" s="14"/>
      <c r="H67" s="14"/>
      <c r="I67" s="14"/>
      <c r="J67" s="14"/>
      <c r="K67" s="14"/>
    </row>
    <row r="68" spans="1:11">
      <c r="A68" s="14"/>
      <c r="B68" s="14"/>
      <c r="C68" s="14"/>
      <c r="D68" s="14"/>
      <c r="E68" s="14"/>
      <c r="F68" s="14"/>
      <c r="G68" s="14"/>
      <c r="H68" s="14"/>
      <c r="I68" s="14"/>
      <c r="J68" s="14"/>
      <c r="K68" s="14"/>
    </row>
    <row r="69" spans="1:11">
      <c r="A69" s="14"/>
      <c r="B69" s="14"/>
      <c r="C69" s="14"/>
      <c r="D69" s="14"/>
      <c r="E69" s="14"/>
      <c r="F69" s="14"/>
      <c r="G69" s="14"/>
      <c r="H69" s="14"/>
      <c r="I69" s="14"/>
      <c r="J69" s="14"/>
      <c r="K69" s="14"/>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6" workbookViewId="0">
      <selection activeCell="E2" sqref="E2:E8"/>
    </sheetView>
  </sheetViews>
  <sheetFormatPr defaultColWidth="8.89166666666667" defaultRowHeight="14"/>
  <cols>
    <col min="1" max="1" width="40" style="8" customWidth="1"/>
    <col min="2" max="2" width="21.8916666666667" style="8" customWidth="1"/>
    <col min="3" max="3" width="31.1083333333333" style="8" customWidth="1"/>
    <col min="4" max="4" width="28.8916666666667" style="8" customWidth="1"/>
    <col min="5" max="5" width="12.5583333333333" style="8" customWidth="1"/>
    <col min="6" max="6" width="7.775" style="8" customWidth="1"/>
    <col min="7" max="7" width="60.4416666666667" style="8" customWidth="1"/>
    <col min="8" max="8" width="5.775" style="8" customWidth="1"/>
    <col min="9" max="9" width="40" style="8"/>
    <col min="10" max="10" width="8.89166666666667" style="8"/>
    <col min="11" max="11" width="8.775" style="8" customWidth="1"/>
    <col min="12" max="16384" width="8.89166666666667" style="8"/>
  </cols>
  <sheetData>
    <row r="1" s="6" customFormat="1" ht="42" customHeight="1" spans="1:11">
      <c r="A1" s="9" t="s">
        <v>7</v>
      </c>
      <c r="B1" s="9" t="s">
        <v>8</v>
      </c>
      <c r="C1" s="9" t="s">
        <v>9</v>
      </c>
      <c r="D1" s="9" t="s">
        <v>10</v>
      </c>
      <c r="E1" s="9" t="s">
        <v>11</v>
      </c>
      <c r="F1" s="9" t="s">
        <v>12</v>
      </c>
      <c r="G1" s="9" t="s">
        <v>13</v>
      </c>
      <c r="H1" s="9" t="s">
        <v>14</v>
      </c>
      <c r="I1" s="9" t="s">
        <v>15</v>
      </c>
      <c r="J1" s="9" t="s">
        <v>16</v>
      </c>
      <c r="K1" s="9" t="s">
        <v>17</v>
      </c>
    </row>
    <row r="2" s="7" customFormat="1" ht="56" spans="1:11">
      <c r="A2" s="10" t="s">
        <v>18</v>
      </c>
      <c r="B2" s="10" t="s">
        <v>19</v>
      </c>
      <c r="C2" s="10" t="s">
        <v>20</v>
      </c>
      <c r="D2" s="10" t="s">
        <v>21</v>
      </c>
      <c r="E2" s="10" t="s">
        <v>22</v>
      </c>
      <c r="F2" s="10" t="s">
        <v>23</v>
      </c>
      <c r="G2" s="10" t="s">
        <v>24</v>
      </c>
      <c r="H2" s="10" t="s">
        <v>25</v>
      </c>
      <c r="I2" s="10" t="s">
        <v>26</v>
      </c>
      <c r="J2" s="10" t="s">
        <v>27</v>
      </c>
      <c r="K2" s="10" t="s">
        <v>28</v>
      </c>
    </row>
    <row r="3" s="7" customFormat="1" ht="70" spans="1:11">
      <c r="A3" s="10" t="s">
        <v>29</v>
      </c>
      <c r="B3" s="10" t="s">
        <v>30</v>
      </c>
      <c r="C3" s="10" t="s">
        <v>31</v>
      </c>
      <c r="D3" s="10" t="s">
        <v>32</v>
      </c>
      <c r="E3" s="10" t="s">
        <v>33</v>
      </c>
      <c r="F3" s="10" t="s">
        <v>34</v>
      </c>
      <c r="G3" s="10" t="s">
        <v>35</v>
      </c>
      <c r="H3" s="10" t="s">
        <v>25</v>
      </c>
      <c r="I3" s="10" t="s">
        <v>36</v>
      </c>
      <c r="J3" s="10" t="s">
        <v>37</v>
      </c>
      <c r="K3" s="10" t="s">
        <v>38</v>
      </c>
    </row>
    <row r="4" s="7" customFormat="1" ht="42" spans="1:11">
      <c r="A4" s="10" t="s">
        <v>48</v>
      </c>
      <c r="B4" s="10" t="s">
        <v>49</v>
      </c>
      <c r="C4" s="10" t="s">
        <v>50</v>
      </c>
      <c r="D4" s="10" t="s">
        <v>51</v>
      </c>
      <c r="E4" s="10" t="s">
        <v>52</v>
      </c>
      <c r="F4" s="10" t="s">
        <v>53</v>
      </c>
      <c r="G4" s="10" t="s">
        <v>54</v>
      </c>
      <c r="H4" s="10" t="s">
        <v>25</v>
      </c>
      <c r="I4" s="10" t="s">
        <v>55</v>
      </c>
      <c r="J4" s="10" t="s">
        <v>37</v>
      </c>
      <c r="K4" s="11"/>
    </row>
    <row r="5" s="7" customFormat="1" ht="70" spans="1:11">
      <c r="A5" s="10" t="s">
        <v>64</v>
      </c>
      <c r="B5" s="10" t="s">
        <v>65</v>
      </c>
      <c r="C5" s="10" t="s">
        <v>66</v>
      </c>
      <c r="D5" s="10" t="s">
        <v>67</v>
      </c>
      <c r="E5" s="10" t="s">
        <v>68</v>
      </c>
      <c r="F5" s="10" t="s">
        <v>69</v>
      </c>
      <c r="G5" s="10" t="s">
        <v>70</v>
      </c>
      <c r="H5" s="10" t="s">
        <v>25</v>
      </c>
      <c r="I5" s="10" t="s">
        <v>71</v>
      </c>
      <c r="J5" s="10" t="s">
        <v>72</v>
      </c>
      <c r="K5" s="10" t="s">
        <v>73</v>
      </c>
    </row>
    <row r="6" s="7" customFormat="1" ht="70" spans="1:11">
      <c r="A6" s="10" t="s">
        <v>74</v>
      </c>
      <c r="B6" s="10" t="s">
        <v>75</v>
      </c>
      <c r="C6" s="10" t="s">
        <v>76</v>
      </c>
      <c r="D6" s="10" t="s">
        <v>67</v>
      </c>
      <c r="E6" s="10" t="s">
        <v>68</v>
      </c>
      <c r="F6" s="10" t="s">
        <v>77</v>
      </c>
      <c r="G6" s="10" t="s">
        <v>78</v>
      </c>
      <c r="H6" s="10" t="s">
        <v>25</v>
      </c>
      <c r="I6" s="10" t="s">
        <v>71</v>
      </c>
      <c r="J6" s="10" t="s">
        <v>72</v>
      </c>
      <c r="K6" s="10" t="s">
        <v>79</v>
      </c>
    </row>
    <row r="7" s="7" customFormat="1" ht="70" spans="1:11">
      <c r="A7" s="10" t="s">
        <v>80</v>
      </c>
      <c r="B7" s="10" t="s">
        <v>81</v>
      </c>
      <c r="C7" s="10" t="s">
        <v>82</v>
      </c>
      <c r="D7" s="10" t="s">
        <v>67</v>
      </c>
      <c r="E7" s="10" t="s">
        <v>68</v>
      </c>
      <c r="F7" s="10" t="s">
        <v>83</v>
      </c>
      <c r="G7" s="10" t="s">
        <v>84</v>
      </c>
      <c r="H7" s="10" t="s">
        <v>25</v>
      </c>
      <c r="I7" s="10" t="s">
        <v>71</v>
      </c>
      <c r="J7" s="10" t="s">
        <v>72</v>
      </c>
      <c r="K7" s="10" t="s">
        <v>85</v>
      </c>
    </row>
    <row r="8" s="7" customFormat="1" ht="28" spans="1:11">
      <c r="A8" s="10" t="s">
        <v>294</v>
      </c>
      <c r="B8" s="10" t="s">
        <v>295</v>
      </c>
      <c r="C8" s="10" t="s">
        <v>296</v>
      </c>
      <c r="D8" s="10" t="s">
        <v>297</v>
      </c>
      <c r="E8" s="10" t="s">
        <v>298</v>
      </c>
      <c r="F8" s="10" t="s">
        <v>299</v>
      </c>
      <c r="G8" s="11"/>
      <c r="H8" s="10" t="s">
        <v>25</v>
      </c>
      <c r="I8" s="11"/>
      <c r="J8" s="10" t="s">
        <v>101</v>
      </c>
      <c r="K8" s="11"/>
    </row>
    <row r="9" s="7" customFormat="1" spans="1:11">
      <c r="A9" s="10"/>
      <c r="B9" s="10"/>
      <c r="C9" s="10"/>
      <c r="D9" s="10"/>
      <c r="E9" s="10"/>
      <c r="F9" s="10"/>
      <c r="G9" s="10"/>
      <c r="H9" s="10"/>
      <c r="I9" s="11"/>
      <c r="J9" s="10"/>
      <c r="K9" s="10"/>
    </row>
    <row r="10" s="7" customFormat="1" spans="1:11">
      <c r="A10" s="10"/>
      <c r="B10" s="10"/>
      <c r="C10" s="10"/>
      <c r="D10" s="10"/>
      <c r="E10" s="10"/>
      <c r="F10" s="10"/>
      <c r="G10" s="10"/>
      <c r="H10" s="10"/>
      <c r="I10" s="10"/>
      <c r="J10" s="10"/>
      <c r="K10" s="11"/>
    </row>
    <row r="11" s="7" customFormat="1" spans="1:11">
      <c r="A11" s="10"/>
      <c r="B11" s="10"/>
      <c r="C11" s="10"/>
      <c r="D11" s="10"/>
      <c r="E11" s="10"/>
      <c r="F11" s="10"/>
      <c r="G11" s="11"/>
      <c r="H11" s="10"/>
      <c r="I11" s="11"/>
      <c r="J11" s="10"/>
      <c r="K11" s="11"/>
    </row>
    <row r="12" s="7" customFormat="1" spans="1:11">
      <c r="A12" s="10"/>
      <c r="B12" s="10"/>
      <c r="C12" s="10"/>
      <c r="D12" s="10"/>
      <c r="E12" s="10"/>
      <c r="F12" s="10"/>
      <c r="G12" s="10"/>
      <c r="H12" s="10"/>
      <c r="I12" s="10"/>
      <c r="J12" s="10"/>
      <c r="K12" s="10"/>
    </row>
    <row r="13" s="7" customFormat="1" spans="1:11">
      <c r="A13" s="10"/>
      <c r="B13" s="10"/>
      <c r="C13" s="10"/>
      <c r="D13" s="10"/>
      <c r="E13" s="10"/>
      <c r="F13" s="10"/>
      <c r="G13" s="10"/>
      <c r="H13" s="10"/>
      <c r="I13" s="10"/>
      <c r="J13" s="10"/>
      <c r="K13" s="10"/>
    </row>
    <row r="14" s="7" customFormat="1" spans="1:11">
      <c r="A14" s="10"/>
      <c r="B14" s="10"/>
      <c r="C14" s="10"/>
      <c r="D14" s="10"/>
      <c r="E14" s="10"/>
      <c r="F14" s="10"/>
      <c r="G14" s="10"/>
      <c r="H14" s="10"/>
      <c r="I14" s="11"/>
      <c r="J14" s="10"/>
      <c r="K14" s="11"/>
    </row>
    <row r="15" s="7" customFormat="1" spans="1:11">
      <c r="A15" s="10"/>
      <c r="B15" s="10"/>
      <c r="C15" s="10"/>
      <c r="D15" s="10"/>
      <c r="E15" s="10"/>
      <c r="F15" s="10"/>
      <c r="G15" s="10"/>
      <c r="H15" s="10"/>
      <c r="I15" s="11"/>
      <c r="J15" s="10"/>
      <c r="K15" s="11"/>
    </row>
    <row r="16" s="7" customFormat="1" spans="1:11">
      <c r="A16" s="10"/>
      <c r="B16" s="10"/>
      <c r="C16" s="10"/>
      <c r="D16" s="10"/>
      <c r="E16" s="10"/>
      <c r="F16" s="10"/>
      <c r="G16" s="10"/>
      <c r="H16" s="10"/>
      <c r="I16" s="11"/>
      <c r="J16" s="10"/>
      <c r="K16" s="11"/>
    </row>
    <row r="17" s="8" customFormat="1" spans="1:11">
      <c r="A17" s="10"/>
      <c r="B17" s="10"/>
      <c r="C17" s="10"/>
      <c r="D17" s="10"/>
      <c r="E17" s="10"/>
      <c r="F17" s="10"/>
      <c r="G17" s="10"/>
      <c r="H17" s="10"/>
      <c r="I17" s="10"/>
      <c r="J17" s="10"/>
      <c r="K17" s="10"/>
    </row>
    <row r="18" s="8" customFormat="1" spans="1:11">
      <c r="A18" s="10"/>
      <c r="B18" s="10"/>
      <c r="C18" s="10"/>
      <c r="D18" s="10"/>
      <c r="E18" s="10"/>
      <c r="F18" s="10"/>
      <c r="G18" s="10"/>
      <c r="H18" s="10"/>
      <c r="I18" s="10"/>
      <c r="J18" s="10"/>
      <c r="K18" s="10"/>
    </row>
    <row r="19" s="8" customFormat="1" spans="1:11">
      <c r="A19" s="10"/>
      <c r="B19" s="10"/>
      <c r="C19" s="10"/>
      <c r="D19" s="10"/>
      <c r="E19" s="10"/>
      <c r="F19" s="10"/>
      <c r="G19" s="10"/>
      <c r="H19" s="10"/>
      <c r="I19" s="11"/>
      <c r="J19" s="10"/>
      <c r="K19" s="10"/>
    </row>
    <row r="20" s="8" customFormat="1" spans="1:11">
      <c r="A20" s="10"/>
      <c r="B20" s="10"/>
      <c r="C20" s="10"/>
      <c r="D20" s="10"/>
      <c r="E20" s="10"/>
      <c r="F20" s="10"/>
      <c r="G20" s="10"/>
      <c r="H20" s="10"/>
      <c r="I20" s="10"/>
      <c r="J20" s="10"/>
      <c r="K20" s="10"/>
    </row>
    <row r="21" s="8" customFormat="1" spans="1:11">
      <c r="A21" s="10"/>
      <c r="B21" s="10"/>
      <c r="C21" s="10"/>
      <c r="D21" s="10"/>
      <c r="E21" s="10"/>
      <c r="F21" s="10"/>
      <c r="G21" s="11"/>
      <c r="H21" s="10"/>
      <c r="I21" s="11"/>
      <c r="J21" s="10"/>
      <c r="K21" s="10"/>
    </row>
    <row r="22" s="8" customFormat="1" spans="1:11">
      <c r="A22" s="10"/>
      <c r="B22" s="10"/>
      <c r="C22" s="10"/>
      <c r="D22" s="10"/>
      <c r="E22" s="10"/>
      <c r="F22" s="10"/>
      <c r="G22" s="11"/>
      <c r="H22" s="10"/>
      <c r="I22" s="10"/>
      <c r="J22" s="10"/>
      <c r="K22" s="11"/>
    </row>
    <row r="23" s="8" customFormat="1" spans="1:11">
      <c r="A23" s="10"/>
      <c r="B23" s="10"/>
      <c r="C23" s="10"/>
      <c r="D23" s="10"/>
      <c r="E23" s="10"/>
      <c r="F23" s="10"/>
      <c r="G23" s="10"/>
      <c r="H23" s="10"/>
      <c r="I23" s="11"/>
      <c r="J23" s="10"/>
      <c r="K23" s="11"/>
    </row>
    <row r="24" s="8" customFormat="1" spans="1:11">
      <c r="A24" s="10"/>
      <c r="B24" s="10"/>
      <c r="C24" s="10"/>
      <c r="D24" s="10"/>
      <c r="E24" s="10"/>
      <c r="F24" s="10"/>
      <c r="G24" s="10"/>
      <c r="H24" s="10"/>
      <c r="I24" s="10"/>
      <c r="J24" s="10"/>
      <c r="K24" s="10"/>
    </row>
    <row r="25" s="8" customFormat="1" spans="1:11">
      <c r="A25" s="10"/>
      <c r="B25" s="10"/>
      <c r="C25" s="10"/>
      <c r="D25" s="10"/>
      <c r="E25" s="10"/>
      <c r="F25" s="10"/>
      <c r="G25" s="10"/>
      <c r="H25" s="10"/>
      <c r="I25" s="11"/>
      <c r="J25" s="10"/>
      <c r="K25" s="10"/>
    </row>
    <row r="26" s="8" customFormat="1" spans="1:11">
      <c r="A26" s="10"/>
      <c r="B26" s="10"/>
      <c r="C26" s="10"/>
      <c r="D26" s="10"/>
      <c r="E26" s="10"/>
      <c r="F26" s="10"/>
      <c r="G26" s="10"/>
      <c r="H26" s="10"/>
      <c r="I26" s="10"/>
      <c r="J26" s="10"/>
      <c r="K26" s="11"/>
    </row>
    <row r="27" s="8" customFormat="1" spans="1:11">
      <c r="A27" s="10"/>
      <c r="B27" s="10"/>
      <c r="C27" s="10"/>
      <c r="D27" s="10"/>
      <c r="E27" s="10"/>
      <c r="F27" s="10"/>
      <c r="G27" s="10"/>
      <c r="H27" s="10"/>
      <c r="I27" s="10"/>
      <c r="J27" s="10"/>
      <c r="K27" s="10"/>
    </row>
    <row r="28" s="8" customFormat="1" spans="1:11">
      <c r="A28" s="10"/>
      <c r="B28" s="10"/>
      <c r="C28" s="10"/>
      <c r="D28" s="10"/>
      <c r="E28" s="10"/>
      <c r="F28" s="10"/>
      <c r="G28" s="10"/>
      <c r="H28" s="10"/>
      <c r="I28" s="11"/>
      <c r="J28" s="10"/>
      <c r="K28" s="11"/>
    </row>
    <row r="29" s="8" customFormat="1" spans="1:11">
      <c r="A29" s="10"/>
      <c r="B29" s="10"/>
      <c r="C29" s="10"/>
      <c r="D29" s="10"/>
      <c r="E29" s="10"/>
      <c r="F29" s="10"/>
      <c r="G29" s="10"/>
      <c r="H29" s="10"/>
      <c r="I29" s="11"/>
      <c r="J29" s="10"/>
      <c r="K29" s="11"/>
    </row>
    <row r="30" s="8" customFormat="1" spans="1:11">
      <c r="A30" s="10"/>
      <c r="B30" s="10"/>
      <c r="C30" s="10"/>
      <c r="D30" s="10"/>
      <c r="E30" s="10"/>
      <c r="F30" s="10"/>
      <c r="G30" s="10"/>
      <c r="H30" s="10"/>
      <c r="I30" s="10"/>
      <c r="J30" s="10"/>
      <c r="K30" s="11"/>
    </row>
    <row r="31" s="8" customFormat="1" spans="1:11">
      <c r="A31" s="10"/>
      <c r="B31" s="10"/>
      <c r="C31" s="10"/>
      <c r="D31" s="10"/>
      <c r="E31" s="10"/>
      <c r="F31" s="10"/>
      <c r="G31" s="10"/>
      <c r="H31" s="10"/>
      <c r="I31" s="11"/>
      <c r="J31" s="10"/>
      <c r="K31" s="11"/>
    </row>
    <row r="32" s="8" customFormat="1" spans="1:11">
      <c r="A32" s="10"/>
      <c r="B32" s="10"/>
      <c r="C32" s="10"/>
      <c r="D32" s="10"/>
      <c r="E32" s="10"/>
      <c r="F32" s="10"/>
      <c r="G32" s="10"/>
      <c r="H32" s="10"/>
      <c r="I32" s="11"/>
      <c r="J32" s="10"/>
      <c r="K32" s="10"/>
    </row>
    <row r="33" s="8" customFormat="1" spans="1:11">
      <c r="A33" s="10"/>
      <c r="B33" s="10"/>
      <c r="C33" s="10"/>
      <c r="D33" s="10"/>
      <c r="E33" s="10"/>
      <c r="F33" s="10"/>
      <c r="G33" s="10"/>
      <c r="H33" s="10"/>
      <c r="I33" s="10"/>
      <c r="J33" s="10"/>
      <c r="K33" s="11"/>
    </row>
    <row r="34" s="8" customFormat="1" spans="1:11">
      <c r="A34" s="10"/>
      <c r="B34" s="10"/>
      <c r="C34" s="10"/>
      <c r="D34" s="10"/>
      <c r="E34" s="10"/>
      <c r="F34" s="10"/>
      <c r="G34" s="10"/>
      <c r="H34" s="10"/>
      <c r="I34" s="11"/>
      <c r="J34" s="10"/>
      <c r="K34" s="11"/>
    </row>
    <row r="35" s="8" customFormat="1" spans="1:11">
      <c r="A35" s="10"/>
      <c r="B35" s="10"/>
      <c r="C35" s="10"/>
      <c r="D35" s="10"/>
      <c r="E35" s="10"/>
      <c r="F35" s="10"/>
      <c r="G35" s="10"/>
      <c r="H35" s="10"/>
      <c r="I35" s="10"/>
      <c r="J35" s="10"/>
      <c r="K35" s="10"/>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47"/>
  <sheetViews>
    <sheetView topLeftCell="A33" workbookViewId="0">
      <selection activeCell="C8" sqref="C8"/>
    </sheetView>
  </sheetViews>
  <sheetFormatPr defaultColWidth="8.89166666666667" defaultRowHeight="14"/>
  <cols>
    <col min="1" max="1" width="12.4416666666667" style="2" customWidth="1"/>
    <col min="2" max="2" width="14.225" customWidth="1"/>
    <col min="3" max="3" width="20.3333333333333" customWidth="1"/>
    <col min="4" max="4" width="18.4416666666667" customWidth="1"/>
    <col min="5" max="5" width="14.225" customWidth="1"/>
    <col min="6" max="6" width="24.8916666666667" style="2" customWidth="1"/>
    <col min="7" max="7" width="27.225" style="2" customWidth="1"/>
  </cols>
  <sheetData>
    <row r="1" s="1" customFormat="1" ht="30" customHeight="1" spans="1:39">
      <c r="A1" s="3" t="s">
        <v>300</v>
      </c>
      <c r="B1" s="3" t="s">
        <v>301</v>
      </c>
      <c r="C1" s="3" t="s">
        <v>302</v>
      </c>
      <c r="D1" s="3" t="s">
        <v>303</v>
      </c>
      <c r="E1" s="3" t="s">
        <v>304</v>
      </c>
      <c r="F1" s="3" t="s">
        <v>305</v>
      </c>
      <c r="G1" s="3" t="s">
        <v>306</v>
      </c>
      <c r="H1" s="3" t="s">
        <v>307</v>
      </c>
      <c r="I1" s="3" t="s">
        <v>308</v>
      </c>
      <c r="J1" s="3" t="s">
        <v>309</v>
      </c>
      <c r="K1" s="3" t="s">
        <v>310</v>
      </c>
      <c r="L1" s="3" t="s">
        <v>311</v>
      </c>
      <c r="M1" s="3" t="s">
        <v>312</v>
      </c>
      <c r="N1" s="3" t="s">
        <v>313</v>
      </c>
      <c r="O1" s="3" t="s">
        <v>314</v>
      </c>
      <c r="P1" s="3" t="s">
        <v>315</v>
      </c>
      <c r="Q1" s="3" t="s">
        <v>316</v>
      </c>
      <c r="R1" s="3" t="s">
        <v>317</v>
      </c>
      <c r="S1" s="3" t="s">
        <v>318</v>
      </c>
      <c r="T1" s="3" t="s">
        <v>319</v>
      </c>
      <c r="U1" s="3" t="s">
        <v>320</v>
      </c>
      <c r="V1" s="3" t="s">
        <v>321</v>
      </c>
      <c r="W1" s="3" t="s">
        <v>322</v>
      </c>
      <c r="X1" s="3" t="s">
        <v>323</v>
      </c>
      <c r="Y1" s="3" t="s">
        <v>324</v>
      </c>
      <c r="Z1" s="3" t="s">
        <v>325</v>
      </c>
      <c r="AA1" s="3" t="s">
        <v>326</v>
      </c>
      <c r="AB1" s="3" t="s">
        <v>327</v>
      </c>
      <c r="AC1" s="3" t="s">
        <v>328</v>
      </c>
      <c r="AD1" s="3" t="s">
        <v>329</v>
      </c>
      <c r="AE1" s="3" t="s">
        <v>330</v>
      </c>
      <c r="AF1" s="3" t="s">
        <v>331</v>
      </c>
      <c r="AG1" s="3" t="s">
        <v>332</v>
      </c>
      <c r="AH1" s="3" t="s">
        <v>333</v>
      </c>
      <c r="AI1" s="3" t="s">
        <v>334</v>
      </c>
      <c r="AJ1" s="3" t="s">
        <v>335</v>
      </c>
      <c r="AK1" s="3" t="s">
        <v>336</v>
      </c>
      <c r="AL1" s="3" t="s">
        <v>337</v>
      </c>
      <c r="AM1" s="3" t="s">
        <v>338</v>
      </c>
    </row>
    <row r="2" spans="1:39">
      <c r="A2" s="4" t="s">
        <v>339</v>
      </c>
      <c r="B2" s="4" t="s">
        <v>340</v>
      </c>
      <c r="C2" s="4" t="s">
        <v>341</v>
      </c>
      <c r="D2" s="4" t="s">
        <v>342</v>
      </c>
      <c r="E2" s="4" t="s">
        <v>343</v>
      </c>
      <c r="F2" s="4" t="s">
        <v>344</v>
      </c>
      <c r="G2" s="4" t="s">
        <v>344</v>
      </c>
      <c r="H2" s="4" t="s">
        <v>345</v>
      </c>
      <c r="I2" s="4" t="s">
        <v>344</v>
      </c>
      <c r="J2" s="4" t="s">
        <v>344</v>
      </c>
      <c r="K2" s="4" t="s">
        <v>344</v>
      </c>
      <c r="L2" s="4" t="s">
        <v>344</v>
      </c>
      <c r="M2" s="4" t="s">
        <v>346</v>
      </c>
      <c r="N2" s="4">
        <v>2024</v>
      </c>
      <c r="O2" s="4">
        <v>2024</v>
      </c>
      <c r="P2" s="4">
        <v>1</v>
      </c>
      <c r="Q2" s="4" t="s">
        <v>344</v>
      </c>
      <c r="R2" s="4" t="s">
        <v>344</v>
      </c>
      <c r="S2" s="4" t="s">
        <v>344</v>
      </c>
      <c r="T2" s="4" t="s">
        <v>344</v>
      </c>
      <c r="U2" s="4" t="s">
        <v>344</v>
      </c>
      <c r="V2" s="4" t="s">
        <v>344</v>
      </c>
      <c r="W2" s="4">
        <v>141</v>
      </c>
      <c r="X2" s="4" t="s">
        <v>347</v>
      </c>
      <c r="Y2" s="4" t="str">
        <f>HYPERLINK("http://dx.doi.org/10.1186/s13661-024-01953-0","http://dx.doi.org/10.1186/s13661-024-01953-0")</f>
        <v>http://dx.doi.org/10.1186/s13661-024-01953-0</v>
      </c>
      <c r="Z2" s="4" t="s">
        <v>344</v>
      </c>
      <c r="AA2" s="4" t="s">
        <v>344</v>
      </c>
      <c r="AB2" s="4" t="s">
        <v>344</v>
      </c>
      <c r="AC2" s="4" t="s">
        <v>344</v>
      </c>
      <c r="AD2" s="4" t="s">
        <v>344</v>
      </c>
      <c r="AE2" s="4" t="s">
        <v>344</v>
      </c>
      <c r="AF2" s="4" t="s">
        <v>344</v>
      </c>
      <c r="AG2" s="4" t="s">
        <v>344</v>
      </c>
      <c r="AH2" s="4" t="s">
        <v>344</v>
      </c>
      <c r="AI2" s="4" t="s">
        <v>344</v>
      </c>
      <c r="AJ2" s="4" t="s">
        <v>344</v>
      </c>
      <c r="AK2" s="4" t="s">
        <v>344</v>
      </c>
      <c r="AL2" s="4" t="s">
        <v>348</v>
      </c>
      <c r="AM2" s="4" t="str">
        <f>HYPERLINK("https%3A%2F%2Fwww.webofscience.com%2Fwos%2Fwoscc%2Ffull-record%2FWOS:001351115300001","View Full Record in Web of Science")</f>
        <v>View Full Record in Web of Science</v>
      </c>
    </row>
    <row r="3" spans="1:39">
      <c r="A3" s="4" t="s">
        <v>339</v>
      </c>
      <c r="B3" s="4" t="s">
        <v>349</v>
      </c>
      <c r="C3" s="4" t="s">
        <v>350</v>
      </c>
      <c r="D3" s="4" t="s">
        <v>351</v>
      </c>
      <c r="E3" s="4" t="s">
        <v>352</v>
      </c>
      <c r="F3" s="4" t="s">
        <v>344</v>
      </c>
      <c r="G3" s="4" t="s">
        <v>344</v>
      </c>
      <c r="H3" s="4" t="s">
        <v>344</v>
      </c>
      <c r="I3" s="4" t="s">
        <v>353</v>
      </c>
      <c r="J3" s="4" t="s">
        <v>344</v>
      </c>
      <c r="K3" s="4" t="s">
        <v>344</v>
      </c>
      <c r="L3" s="4" t="s">
        <v>344</v>
      </c>
      <c r="M3" s="4" t="s">
        <v>354</v>
      </c>
      <c r="N3" s="4">
        <v>2024</v>
      </c>
      <c r="O3" s="4">
        <v>29</v>
      </c>
      <c r="P3" s="4">
        <v>19</v>
      </c>
      <c r="Q3" s="4" t="s">
        <v>344</v>
      </c>
      <c r="R3" s="4" t="s">
        <v>344</v>
      </c>
      <c r="S3" s="4" t="s">
        <v>344</v>
      </c>
      <c r="T3" s="4" t="s">
        <v>344</v>
      </c>
      <c r="U3" s="4" t="s">
        <v>344</v>
      </c>
      <c r="V3" s="4" t="s">
        <v>344</v>
      </c>
      <c r="W3" s="4">
        <v>4757</v>
      </c>
      <c r="X3" s="4" t="s">
        <v>355</v>
      </c>
      <c r="Y3" s="4" t="str">
        <f>HYPERLINK("http://dx.doi.org/10.3390/molecules29194757","http://dx.doi.org/10.3390/molecules29194757")</f>
        <v>http://dx.doi.org/10.3390/molecules29194757</v>
      </c>
      <c r="Z3" s="4" t="s">
        <v>344</v>
      </c>
      <c r="AA3" s="4" t="s">
        <v>344</v>
      </c>
      <c r="AB3" s="4" t="s">
        <v>344</v>
      </c>
      <c r="AC3" s="4" t="s">
        <v>344</v>
      </c>
      <c r="AD3" s="4" t="s">
        <v>344</v>
      </c>
      <c r="AE3" s="4" t="s">
        <v>344</v>
      </c>
      <c r="AF3" s="4" t="s">
        <v>344</v>
      </c>
      <c r="AG3" s="4">
        <v>39407684</v>
      </c>
      <c r="AH3" s="4" t="s">
        <v>344</v>
      </c>
      <c r="AI3" s="4" t="s">
        <v>344</v>
      </c>
      <c r="AJ3" s="4" t="s">
        <v>344</v>
      </c>
      <c r="AK3" s="4" t="s">
        <v>344</v>
      </c>
      <c r="AL3" s="4" t="s">
        <v>356</v>
      </c>
      <c r="AM3" s="4" t="str">
        <f>HYPERLINK("https%3A%2F%2Fwww.webofscience.com%2Fwos%2Fwoscc%2Ffull-record%2FWOS:001332612200001","View Full Record in Web of Science")</f>
        <v>View Full Record in Web of Science</v>
      </c>
    </row>
    <row r="4" spans="1:39">
      <c r="A4" s="4" t="s">
        <v>339</v>
      </c>
      <c r="B4" s="4" t="s">
        <v>357</v>
      </c>
      <c r="C4" s="4" t="s">
        <v>358</v>
      </c>
      <c r="D4" s="4" t="s">
        <v>359</v>
      </c>
      <c r="E4" s="4" t="s">
        <v>360</v>
      </c>
      <c r="F4" s="4" t="s">
        <v>344</v>
      </c>
      <c r="G4" s="4" t="s">
        <v>344</v>
      </c>
      <c r="H4" s="4" t="s">
        <v>361</v>
      </c>
      <c r="I4" s="4" t="s">
        <v>362</v>
      </c>
      <c r="J4" s="4" t="s">
        <v>344</v>
      </c>
      <c r="K4" s="4" t="s">
        <v>344</v>
      </c>
      <c r="L4" s="4" t="s">
        <v>344</v>
      </c>
      <c r="M4" s="4" t="s">
        <v>363</v>
      </c>
      <c r="N4" s="4">
        <v>2024</v>
      </c>
      <c r="O4" s="4">
        <v>48</v>
      </c>
      <c r="P4" s="4">
        <v>45</v>
      </c>
      <c r="Q4" s="4" t="s">
        <v>344</v>
      </c>
      <c r="R4" s="4" t="s">
        <v>344</v>
      </c>
      <c r="S4" s="4" t="s">
        <v>344</v>
      </c>
      <c r="T4" s="4" t="s">
        <v>344</v>
      </c>
      <c r="U4" s="4">
        <v>19325</v>
      </c>
      <c r="V4" s="4">
        <v>19336</v>
      </c>
      <c r="W4" s="4" t="s">
        <v>344</v>
      </c>
      <c r="X4" s="4" t="s">
        <v>364</v>
      </c>
      <c r="Y4" s="4" t="str">
        <f>HYPERLINK("http://dx.doi.org/10.1039/d4nj03558e","http://dx.doi.org/10.1039/d4nj03558e")</f>
        <v>http://dx.doi.org/10.1039/d4nj03558e</v>
      </c>
      <c r="Z4" s="4" t="s">
        <v>344</v>
      </c>
      <c r="AA4" s="4" t="s">
        <v>365</v>
      </c>
      <c r="AB4" s="4" t="s">
        <v>344</v>
      </c>
      <c r="AC4" s="4" t="s">
        <v>344</v>
      </c>
      <c r="AD4" s="4" t="s">
        <v>344</v>
      </c>
      <c r="AE4" s="4" t="s">
        <v>344</v>
      </c>
      <c r="AF4" s="4" t="s">
        <v>344</v>
      </c>
      <c r="AG4" s="4" t="s">
        <v>344</v>
      </c>
      <c r="AH4" s="4" t="s">
        <v>344</v>
      </c>
      <c r="AI4" s="4" t="s">
        <v>344</v>
      </c>
      <c r="AJ4" s="4" t="s">
        <v>344</v>
      </c>
      <c r="AK4" s="4" t="s">
        <v>344</v>
      </c>
      <c r="AL4" s="4" t="s">
        <v>366</v>
      </c>
      <c r="AM4" s="4" t="str">
        <f>HYPERLINK("https%3A%2F%2Fwww.webofscience.com%2Fwos%2Fwoscc%2Ffull-record%2FWOS:001349910700001","View Full Record in Web of Science")</f>
        <v>View Full Record in Web of Science</v>
      </c>
    </row>
    <row r="5" spans="1:39">
      <c r="A5" s="4" t="s">
        <v>339</v>
      </c>
      <c r="B5" s="4" t="s">
        <v>367</v>
      </c>
      <c r="C5" s="4" t="s">
        <v>368</v>
      </c>
      <c r="D5" s="4" t="s">
        <v>369</v>
      </c>
      <c r="E5" s="4" t="s">
        <v>370</v>
      </c>
      <c r="F5" s="4" t="s">
        <v>344</v>
      </c>
      <c r="G5" s="4" t="s">
        <v>344</v>
      </c>
      <c r="H5" s="4" t="s">
        <v>371</v>
      </c>
      <c r="I5" s="4" t="s">
        <v>372</v>
      </c>
      <c r="J5" s="4" t="s">
        <v>344</v>
      </c>
      <c r="K5" s="4" t="s">
        <v>344</v>
      </c>
      <c r="L5" s="4" t="s">
        <v>344</v>
      </c>
      <c r="M5" s="4" t="s">
        <v>373</v>
      </c>
      <c r="N5" s="4">
        <v>2024</v>
      </c>
      <c r="O5" s="4" t="s">
        <v>344</v>
      </c>
      <c r="P5" s="4" t="s">
        <v>344</v>
      </c>
      <c r="Q5" s="4" t="s">
        <v>344</v>
      </c>
      <c r="R5" s="4" t="s">
        <v>344</v>
      </c>
      <c r="S5" s="4" t="s">
        <v>344</v>
      </c>
      <c r="T5" s="4" t="s">
        <v>344</v>
      </c>
      <c r="U5" s="4" t="s">
        <v>344</v>
      </c>
      <c r="V5" s="4" t="s">
        <v>344</v>
      </c>
      <c r="W5" s="4" t="s">
        <v>344</v>
      </c>
      <c r="X5" s="4" t="s">
        <v>374</v>
      </c>
      <c r="Y5" s="4" t="str">
        <f>HYPERLINK("http://dx.doi.org/10.1007/s11075-024-01949-y","http://dx.doi.org/10.1007/s11075-024-01949-y")</f>
        <v>http://dx.doi.org/10.1007/s11075-024-01949-y</v>
      </c>
      <c r="Z5" s="4" t="s">
        <v>344</v>
      </c>
      <c r="AA5" s="4" t="s">
        <v>375</v>
      </c>
      <c r="AB5" s="4" t="s">
        <v>344</v>
      </c>
      <c r="AC5" s="4" t="s">
        <v>344</v>
      </c>
      <c r="AD5" s="4" t="s">
        <v>344</v>
      </c>
      <c r="AE5" s="4" t="s">
        <v>344</v>
      </c>
      <c r="AF5" s="4" t="s">
        <v>344</v>
      </c>
      <c r="AG5" s="4" t="s">
        <v>344</v>
      </c>
      <c r="AH5" s="4" t="s">
        <v>344</v>
      </c>
      <c r="AI5" s="4" t="s">
        <v>344</v>
      </c>
      <c r="AJ5" s="4" t="s">
        <v>344</v>
      </c>
      <c r="AK5" s="4" t="s">
        <v>344</v>
      </c>
      <c r="AL5" s="4" t="s">
        <v>376</v>
      </c>
      <c r="AM5" s="4" t="str">
        <f>HYPERLINK("https%3A%2F%2Fwww.webofscience.com%2Fwos%2Fwoscc%2Ffull-record%2FWOS:001328518500001","View Full Record in Web of Science")</f>
        <v>View Full Record in Web of Science</v>
      </c>
    </row>
    <row r="6" spans="1:39">
      <c r="A6" s="4" t="s">
        <v>339</v>
      </c>
      <c r="B6" s="4" t="s">
        <v>377</v>
      </c>
      <c r="C6" s="4" t="s">
        <v>378</v>
      </c>
      <c r="D6" s="4" t="s">
        <v>379</v>
      </c>
      <c r="E6" s="4" t="s">
        <v>380</v>
      </c>
      <c r="F6" s="4" t="s">
        <v>344</v>
      </c>
      <c r="G6" s="4" t="s">
        <v>381</v>
      </c>
      <c r="H6" s="4" t="s">
        <v>382</v>
      </c>
      <c r="I6" s="4" t="s">
        <v>344</v>
      </c>
      <c r="J6" s="4" t="s">
        <v>344</v>
      </c>
      <c r="K6" s="4" t="s">
        <v>344</v>
      </c>
      <c r="L6" s="4" t="s">
        <v>344</v>
      </c>
      <c r="M6" s="4" t="s">
        <v>383</v>
      </c>
      <c r="N6" s="4">
        <v>2024</v>
      </c>
      <c r="O6" s="4">
        <v>6</v>
      </c>
      <c r="P6" s="4">
        <v>21</v>
      </c>
      <c r="Q6" s="4" t="s">
        <v>344</v>
      </c>
      <c r="R6" s="4" t="s">
        <v>344</v>
      </c>
      <c r="S6" s="4" t="s">
        <v>344</v>
      </c>
      <c r="T6" s="4" t="s">
        <v>344</v>
      </c>
      <c r="U6" s="4">
        <v>13102</v>
      </c>
      <c r="V6" s="4">
        <v>13109</v>
      </c>
      <c r="W6" s="4" t="s">
        <v>344</v>
      </c>
      <c r="X6" s="4" t="s">
        <v>384</v>
      </c>
      <c r="Y6" s="4" t="str">
        <f>HYPERLINK("http://dx.doi.org/10.1021/acsapm.4c02131","http://dx.doi.org/10.1021/acsapm.4c02131")</f>
        <v>http://dx.doi.org/10.1021/acsapm.4c02131</v>
      </c>
      <c r="Z6" s="4" t="s">
        <v>344</v>
      </c>
      <c r="AA6" s="4" t="s">
        <v>375</v>
      </c>
      <c r="AB6" s="4" t="s">
        <v>344</v>
      </c>
      <c r="AC6" s="4" t="s">
        <v>344</v>
      </c>
      <c r="AD6" s="4" t="s">
        <v>344</v>
      </c>
      <c r="AE6" s="4" t="s">
        <v>344</v>
      </c>
      <c r="AF6" s="4" t="s">
        <v>344</v>
      </c>
      <c r="AG6" s="4" t="s">
        <v>344</v>
      </c>
      <c r="AH6" s="4" t="s">
        <v>344</v>
      </c>
      <c r="AI6" s="4" t="s">
        <v>344</v>
      </c>
      <c r="AJ6" s="4" t="s">
        <v>344</v>
      </c>
      <c r="AK6" s="4" t="s">
        <v>344</v>
      </c>
      <c r="AL6" s="4" t="s">
        <v>385</v>
      </c>
      <c r="AM6" s="4" t="str">
        <f>HYPERLINK("https%3A%2F%2Fwww.webofscience.com%2Fwos%2Fwoscc%2Ffull-record%2FWOS:001337293100001","View Full Record in Web of Science")</f>
        <v>View Full Record in Web of Science</v>
      </c>
    </row>
    <row r="7" spans="1:39">
      <c r="A7" s="4" t="s">
        <v>339</v>
      </c>
      <c r="B7" s="4" t="s">
        <v>386</v>
      </c>
      <c r="C7" s="4" t="s">
        <v>387</v>
      </c>
      <c r="D7" s="4" t="s">
        <v>388</v>
      </c>
      <c r="E7" s="4" t="s">
        <v>389</v>
      </c>
      <c r="F7" s="4" t="s">
        <v>390</v>
      </c>
      <c r="G7" s="4" t="s">
        <v>344</v>
      </c>
      <c r="H7" s="4" t="s">
        <v>391</v>
      </c>
      <c r="I7" s="4" t="s">
        <v>392</v>
      </c>
      <c r="J7" s="4" t="s">
        <v>344</v>
      </c>
      <c r="K7" s="4" t="s">
        <v>344</v>
      </c>
      <c r="L7" s="4" t="s">
        <v>344</v>
      </c>
      <c r="M7" s="4" t="s">
        <v>393</v>
      </c>
      <c r="N7" s="4">
        <v>2024</v>
      </c>
      <c r="O7" s="4" t="s">
        <v>344</v>
      </c>
      <c r="P7" s="4" t="s">
        <v>344</v>
      </c>
      <c r="Q7" s="4" t="s">
        <v>344</v>
      </c>
      <c r="R7" s="4" t="s">
        <v>344</v>
      </c>
      <c r="S7" s="4" t="s">
        <v>344</v>
      </c>
      <c r="T7" s="4" t="s">
        <v>344</v>
      </c>
      <c r="U7" s="4" t="s">
        <v>344</v>
      </c>
      <c r="V7" s="4" t="s">
        <v>344</v>
      </c>
      <c r="W7" s="4" t="s">
        <v>344</v>
      </c>
      <c r="X7" s="4" t="s">
        <v>394</v>
      </c>
      <c r="Y7" s="4" t="str">
        <f>HYPERLINK("http://dx.doi.org/10.1007/s00289-024-05535-z","http://dx.doi.org/10.1007/s00289-024-05535-z")</f>
        <v>http://dx.doi.org/10.1007/s00289-024-05535-z</v>
      </c>
      <c r="Z7" s="4" t="s">
        <v>344</v>
      </c>
      <c r="AA7" s="4" t="s">
        <v>375</v>
      </c>
      <c r="AB7" s="4" t="s">
        <v>344</v>
      </c>
      <c r="AC7" s="4" t="s">
        <v>344</v>
      </c>
      <c r="AD7" s="4" t="s">
        <v>344</v>
      </c>
      <c r="AE7" s="4" t="s">
        <v>344</v>
      </c>
      <c r="AF7" s="4" t="s">
        <v>344</v>
      </c>
      <c r="AG7" s="4" t="s">
        <v>344</v>
      </c>
      <c r="AH7" s="4" t="s">
        <v>344</v>
      </c>
      <c r="AI7" s="4" t="s">
        <v>344</v>
      </c>
      <c r="AJ7" s="4" t="s">
        <v>344</v>
      </c>
      <c r="AK7" s="4" t="s">
        <v>344</v>
      </c>
      <c r="AL7" s="4" t="s">
        <v>395</v>
      </c>
      <c r="AM7" s="4" t="str">
        <f>HYPERLINK("https%3A%2F%2Fwww.webofscience.com%2Fwos%2Fwoscc%2Ffull-record%2FWOS:001331783300002","View Full Record in Web of Science")</f>
        <v>View Full Record in Web of Science</v>
      </c>
    </row>
    <row r="8" spans="1:39">
      <c r="A8" s="4" t="s">
        <v>339</v>
      </c>
      <c r="B8" s="4" t="s">
        <v>396</v>
      </c>
      <c r="C8" s="4" t="s">
        <v>397</v>
      </c>
      <c r="D8" s="4" t="s">
        <v>398</v>
      </c>
      <c r="E8" s="4" t="s">
        <v>399</v>
      </c>
      <c r="F8" s="4" t="s">
        <v>344</v>
      </c>
      <c r="G8" s="4" t="s">
        <v>344</v>
      </c>
      <c r="H8" s="4" t="s">
        <v>400</v>
      </c>
      <c r="I8" s="4" t="s">
        <v>401</v>
      </c>
      <c r="J8" s="4" t="s">
        <v>344</v>
      </c>
      <c r="K8" s="4" t="s">
        <v>344</v>
      </c>
      <c r="L8" s="4" t="s">
        <v>344</v>
      </c>
      <c r="M8" s="4" t="s">
        <v>354</v>
      </c>
      <c r="N8" s="4">
        <v>2024</v>
      </c>
      <c r="O8" s="4">
        <v>136</v>
      </c>
      <c r="P8" s="4" t="s">
        <v>344</v>
      </c>
      <c r="Q8" s="4" t="s">
        <v>344</v>
      </c>
      <c r="R8" s="4">
        <v>7</v>
      </c>
      <c r="S8" s="4" t="s">
        <v>344</v>
      </c>
      <c r="T8" s="4">
        <v>52</v>
      </c>
      <c r="U8" s="4">
        <v>354</v>
      </c>
      <c r="V8" s="4">
        <v>354</v>
      </c>
      <c r="W8" s="4" t="s">
        <v>344</v>
      </c>
      <c r="X8" s="4" t="s">
        <v>344</v>
      </c>
      <c r="Y8" s="4" t="s">
        <v>344</v>
      </c>
      <c r="Z8" s="4" t="s">
        <v>344</v>
      </c>
      <c r="AA8" s="4" t="s">
        <v>344</v>
      </c>
      <c r="AB8" s="4" t="s">
        <v>344</v>
      </c>
      <c r="AC8" s="4" t="s">
        <v>344</v>
      </c>
      <c r="AD8" s="4" t="s">
        <v>344</v>
      </c>
      <c r="AE8" s="4" t="s">
        <v>344</v>
      </c>
      <c r="AF8" s="4" t="s">
        <v>344</v>
      </c>
      <c r="AG8" s="4" t="s">
        <v>344</v>
      </c>
      <c r="AH8" s="4" t="s">
        <v>344</v>
      </c>
      <c r="AI8" s="4" t="s">
        <v>344</v>
      </c>
      <c r="AJ8" s="4" t="s">
        <v>344</v>
      </c>
      <c r="AK8" s="4" t="s">
        <v>344</v>
      </c>
      <c r="AL8" s="4" t="s">
        <v>402</v>
      </c>
      <c r="AM8" s="4" t="str">
        <f>HYPERLINK("https%3A%2F%2Fwww.webofscience.com%2Fwos%2Fwoscc%2Ffull-record%2FWOS:001287334400054","View Full Record in Web of Science")</f>
        <v>View Full Record in Web of Science</v>
      </c>
    </row>
    <row r="9" spans="1:39">
      <c r="A9" s="4" t="s">
        <v>339</v>
      </c>
      <c r="B9" s="4" t="s">
        <v>403</v>
      </c>
      <c r="C9" s="4" t="s">
        <v>404</v>
      </c>
      <c r="D9" s="4" t="s">
        <v>405</v>
      </c>
      <c r="E9" s="4" t="s">
        <v>406</v>
      </c>
      <c r="F9" s="4" t="s">
        <v>344</v>
      </c>
      <c r="G9" s="4" t="s">
        <v>381</v>
      </c>
      <c r="H9" s="4" t="s">
        <v>407</v>
      </c>
      <c r="I9" s="4" t="s">
        <v>408</v>
      </c>
      <c r="J9" s="4" t="s">
        <v>344</v>
      </c>
      <c r="K9" s="4" t="s">
        <v>344</v>
      </c>
      <c r="L9" s="4" t="s">
        <v>344</v>
      </c>
      <c r="M9" s="4" t="s">
        <v>383</v>
      </c>
      <c r="N9" s="4">
        <v>2024</v>
      </c>
      <c r="O9" s="4">
        <v>24</v>
      </c>
      <c r="P9" s="4">
        <v>43</v>
      </c>
      <c r="Q9" s="4" t="s">
        <v>344</v>
      </c>
      <c r="R9" s="4" t="s">
        <v>344</v>
      </c>
      <c r="S9" s="4" t="s">
        <v>344</v>
      </c>
      <c r="T9" s="4" t="s">
        <v>344</v>
      </c>
      <c r="U9" s="4">
        <v>13592</v>
      </c>
      <c r="V9" s="4">
        <v>13599</v>
      </c>
      <c r="W9" s="4" t="s">
        <v>344</v>
      </c>
      <c r="X9" s="4" t="s">
        <v>409</v>
      </c>
      <c r="Y9" s="4" t="str">
        <f>HYPERLINK("http://dx.doi.org/10.1021/acs.nanolett.4c03227","http://dx.doi.org/10.1021/acs.nanolett.4c03227")</f>
        <v>http://dx.doi.org/10.1021/acs.nanolett.4c03227</v>
      </c>
      <c r="Z9" s="4" t="s">
        <v>344</v>
      </c>
      <c r="AA9" s="4" t="s">
        <v>375</v>
      </c>
      <c r="AB9" s="4" t="s">
        <v>344</v>
      </c>
      <c r="AC9" s="4" t="s">
        <v>344</v>
      </c>
      <c r="AD9" s="4" t="s">
        <v>344</v>
      </c>
      <c r="AE9" s="4" t="s">
        <v>344</v>
      </c>
      <c r="AF9" s="4" t="s">
        <v>344</v>
      </c>
      <c r="AG9" s="4">
        <v>39418499</v>
      </c>
      <c r="AH9" s="4" t="s">
        <v>344</v>
      </c>
      <c r="AI9" s="4" t="s">
        <v>344</v>
      </c>
      <c r="AJ9" s="4" t="s">
        <v>344</v>
      </c>
      <c r="AK9" s="4" t="s">
        <v>344</v>
      </c>
      <c r="AL9" s="4" t="s">
        <v>410</v>
      </c>
      <c r="AM9" s="4" t="str">
        <f>HYPERLINK("https%3A%2F%2Fwww.webofscience.com%2Fwos%2Fwoscc%2Ffull-record%2FWOS:001337304300001","View Full Record in Web of Science")</f>
        <v>View Full Record in Web of Science</v>
      </c>
    </row>
    <row r="10" spans="1:39">
      <c r="A10" s="4" t="s">
        <v>339</v>
      </c>
      <c r="B10" s="4" t="s">
        <v>411</v>
      </c>
      <c r="C10" s="4" t="s">
        <v>412</v>
      </c>
      <c r="D10" s="4" t="s">
        <v>413</v>
      </c>
      <c r="E10" s="4" t="s">
        <v>414</v>
      </c>
      <c r="F10" s="4" t="s">
        <v>344</v>
      </c>
      <c r="G10" s="4" t="s">
        <v>381</v>
      </c>
      <c r="H10" s="4" t="s">
        <v>415</v>
      </c>
      <c r="I10" s="4" t="s">
        <v>416</v>
      </c>
      <c r="J10" s="4" t="s">
        <v>344</v>
      </c>
      <c r="K10" s="4" t="s">
        <v>344</v>
      </c>
      <c r="L10" s="4" t="s">
        <v>344</v>
      </c>
      <c r="M10" s="4" t="s">
        <v>417</v>
      </c>
      <c r="N10" s="4">
        <v>2024</v>
      </c>
      <c r="O10" s="4" t="s">
        <v>344</v>
      </c>
      <c r="P10" s="4" t="s">
        <v>344</v>
      </c>
      <c r="Q10" s="4" t="s">
        <v>344</v>
      </c>
      <c r="R10" s="4" t="s">
        <v>344</v>
      </c>
      <c r="S10" s="4" t="s">
        <v>344</v>
      </c>
      <c r="T10" s="4" t="s">
        <v>344</v>
      </c>
      <c r="U10" s="4" t="s">
        <v>344</v>
      </c>
      <c r="V10" s="4" t="s">
        <v>344</v>
      </c>
      <c r="W10" s="4" t="s">
        <v>344</v>
      </c>
      <c r="X10" s="4" t="s">
        <v>418</v>
      </c>
      <c r="Y10" s="4" t="str">
        <f>HYPERLINK("http://dx.doi.org/10.1002/pc.29168","http://dx.doi.org/10.1002/pc.29168")</f>
        <v>http://dx.doi.org/10.1002/pc.29168</v>
      </c>
      <c r="Z10" s="4" t="s">
        <v>344</v>
      </c>
      <c r="AA10" s="4" t="s">
        <v>375</v>
      </c>
      <c r="AB10" s="4" t="s">
        <v>344</v>
      </c>
      <c r="AC10" s="4" t="s">
        <v>344</v>
      </c>
      <c r="AD10" s="4" t="s">
        <v>344</v>
      </c>
      <c r="AE10" s="4" t="s">
        <v>344</v>
      </c>
      <c r="AF10" s="4" t="s">
        <v>344</v>
      </c>
      <c r="AG10" s="4" t="s">
        <v>344</v>
      </c>
      <c r="AH10" s="4" t="s">
        <v>344</v>
      </c>
      <c r="AI10" s="4" t="s">
        <v>344</v>
      </c>
      <c r="AJ10" s="4" t="s">
        <v>344</v>
      </c>
      <c r="AK10" s="4" t="s">
        <v>344</v>
      </c>
      <c r="AL10" s="4" t="s">
        <v>419</v>
      </c>
      <c r="AM10" s="4" t="str">
        <f>HYPERLINK("https%3A%2F%2Fwww.webofscience.com%2Fwos%2Fwoscc%2Ffull-record%2FWOS:001340868500001","View Full Record in Web of Science")</f>
        <v>View Full Record in Web of Science</v>
      </c>
    </row>
    <row r="11" spans="1:39">
      <c r="A11" s="4" t="s">
        <v>339</v>
      </c>
      <c r="B11" s="4" t="s">
        <v>420</v>
      </c>
      <c r="C11" s="4" t="s">
        <v>421</v>
      </c>
      <c r="D11" s="4" t="s">
        <v>422</v>
      </c>
      <c r="E11" s="4" t="s">
        <v>423</v>
      </c>
      <c r="F11" s="4" t="s">
        <v>344</v>
      </c>
      <c r="G11" s="4" t="s">
        <v>344</v>
      </c>
      <c r="H11" s="4" t="s">
        <v>424</v>
      </c>
      <c r="I11" s="4" t="s">
        <v>425</v>
      </c>
      <c r="J11" s="4" t="s">
        <v>344</v>
      </c>
      <c r="K11" s="4" t="s">
        <v>344</v>
      </c>
      <c r="L11" s="4" t="s">
        <v>344</v>
      </c>
      <c r="M11" s="4" t="s">
        <v>363</v>
      </c>
      <c r="N11" s="4">
        <v>2024</v>
      </c>
      <c r="O11" s="4">
        <v>125</v>
      </c>
      <c r="P11" s="4">
        <v>21</v>
      </c>
      <c r="Q11" s="4" t="s">
        <v>344</v>
      </c>
      <c r="R11" s="4" t="s">
        <v>344</v>
      </c>
      <c r="S11" s="4" t="s">
        <v>344</v>
      </c>
      <c r="T11" s="4" t="s">
        <v>344</v>
      </c>
      <c r="U11" s="4" t="s">
        <v>344</v>
      </c>
      <c r="V11" s="4" t="s">
        <v>344</v>
      </c>
      <c r="W11" s="4">
        <v>211704</v>
      </c>
      <c r="X11" s="4" t="s">
        <v>426</v>
      </c>
      <c r="Y11" s="4" t="str">
        <f>HYPERLINK("http://dx.doi.org/10.1063/5.0242454","http://dx.doi.org/10.1063/5.0242454")</f>
        <v>http://dx.doi.org/10.1063/5.0242454</v>
      </c>
      <c r="Z11" s="4" t="s">
        <v>344</v>
      </c>
      <c r="AA11" s="4" t="s">
        <v>344</v>
      </c>
      <c r="AB11" s="4" t="s">
        <v>344</v>
      </c>
      <c r="AC11" s="4" t="s">
        <v>344</v>
      </c>
      <c r="AD11" s="4" t="s">
        <v>344</v>
      </c>
      <c r="AE11" s="4" t="s">
        <v>344</v>
      </c>
      <c r="AF11" s="4" t="s">
        <v>344</v>
      </c>
      <c r="AG11" s="4" t="s">
        <v>344</v>
      </c>
      <c r="AH11" s="4" t="s">
        <v>344</v>
      </c>
      <c r="AI11" s="4" t="s">
        <v>344</v>
      </c>
      <c r="AJ11" s="4" t="s">
        <v>344</v>
      </c>
      <c r="AK11" s="4" t="s">
        <v>344</v>
      </c>
      <c r="AL11" s="4" t="s">
        <v>427</v>
      </c>
      <c r="AM11" s="4" t="str">
        <f>HYPERLINK("https%3A%2F%2Fwww.webofscience.com%2Fwos%2Fwoscc%2Ffull-record%2FWOS:001360500300019","View Full Record in Web of Science")</f>
        <v>View Full Record in Web of Science</v>
      </c>
    </row>
    <row r="12" spans="1:39">
      <c r="A12" s="4" t="s">
        <v>339</v>
      </c>
      <c r="B12" s="4" t="s">
        <v>428</v>
      </c>
      <c r="C12" s="4" t="s">
        <v>429</v>
      </c>
      <c r="D12" s="4" t="s">
        <v>430</v>
      </c>
      <c r="E12" s="4" t="s">
        <v>406</v>
      </c>
      <c r="F12" s="4" t="s">
        <v>431</v>
      </c>
      <c r="G12" s="4" t="s">
        <v>432</v>
      </c>
      <c r="H12" s="4" t="s">
        <v>407</v>
      </c>
      <c r="I12" s="4" t="s">
        <v>408</v>
      </c>
      <c r="J12" s="4" t="s">
        <v>344</v>
      </c>
      <c r="K12" s="4" t="s">
        <v>344</v>
      </c>
      <c r="L12" s="4" t="s">
        <v>344</v>
      </c>
      <c r="M12" s="4" t="s">
        <v>433</v>
      </c>
      <c r="N12" s="4">
        <v>2024</v>
      </c>
      <c r="O12" s="4" t="s">
        <v>344</v>
      </c>
      <c r="P12" s="4" t="s">
        <v>344</v>
      </c>
      <c r="Q12" s="4" t="s">
        <v>344</v>
      </c>
      <c r="R12" s="4" t="s">
        <v>344</v>
      </c>
      <c r="S12" s="4" t="s">
        <v>344</v>
      </c>
      <c r="T12" s="4" t="s">
        <v>344</v>
      </c>
      <c r="U12" s="4" t="s">
        <v>344</v>
      </c>
      <c r="V12" s="4" t="s">
        <v>344</v>
      </c>
      <c r="W12" s="4" t="s">
        <v>344</v>
      </c>
      <c r="X12" s="4" t="s">
        <v>434</v>
      </c>
      <c r="Y12" s="4" t="str">
        <f>HYPERLINK("http://dx.doi.org/10.1021/acs.nanolett.4c04217","http://dx.doi.org/10.1021/acs.nanolett.4c04217")</f>
        <v>http://dx.doi.org/10.1021/acs.nanolett.4c04217</v>
      </c>
      <c r="Z12" s="4" t="s">
        <v>344</v>
      </c>
      <c r="AA12" s="4" t="s">
        <v>365</v>
      </c>
      <c r="AB12" s="4" t="s">
        <v>344</v>
      </c>
      <c r="AC12" s="4" t="s">
        <v>344</v>
      </c>
      <c r="AD12" s="4" t="s">
        <v>344</v>
      </c>
      <c r="AE12" s="4" t="s">
        <v>344</v>
      </c>
      <c r="AF12" s="4" t="s">
        <v>344</v>
      </c>
      <c r="AG12" s="4">
        <v>39504125</v>
      </c>
      <c r="AH12" s="4" t="s">
        <v>344</v>
      </c>
      <c r="AI12" s="4" t="s">
        <v>344</v>
      </c>
      <c r="AJ12" s="4" t="s">
        <v>344</v>
      </c>
      <c r="AK12" s="4" t="s">
        <v>344</v>
      </c>
      <c r="AL12" s="4" t="s">
        <v>435</v>
      </c>
      <c r="AM12" s="4" t="str">
        <f>HYPERLINK("https%3A%2F%2Fwww.webofscience.com%2Fwos%2Fwoscc%2Ffull-record%2FWOS:001349077100001","View Full Record in Web of Science")</f>
        <v>View Full Record in Web of Science</v>
      </c>
    </row>
    <row r="13" spans="1:39">
      <c r="A13" s="4" t="s">
        <v>339</v>
      </c>
      <c r="B13" s="4" t="s">
        <v>436</v>
      </c>
      <c r="C13" s="4" t="s">
        <v>437</v>
      </c>
      <c r="D13" s="4" t="s">
        <v>438</v>
      </c>
      <c r="E13" s="4" t="s">
        <v>439</v>
      </c>
      <c r="F13" s="4" t="s">
        <v>344</v>
      </c>
      <c r="G13" s="4" t="s">
        <v>440</v>
      </c>
      <c r="H13" s="4" t="s">
        <v>441</v>
      </c>
      <c r="I13" s="4" t="s">
        <v>344</v>
      </c>
      <c r="J13" s="4" t="s">
        <v>344</v>
      </c>
      <c r="K13" s="4" t="s">
        <v>344</v>
      </c>
      <c r="L13" s="4" t="s">
        <v>344</v>
      </c>
      <c r="M13" s="4" t="s">
        <v>442</v>
      </c>
      <c r="N13" s="4">
        <v>2024</v>
      </c>
      <c r="O13" s="4" t="s">
        <v>344</v>
      </c>
      <c r="P13" s="4" t="s">
        <v>344</v>
      </c>
      <c r="Q13" s="4" t="s">
        <v>344</v>
      </c>
      <c r="R13" s="4" t="s">
        <v>344</v>
      </c>
      <c r="S13" s="4" t="s">
        <v>344</v>
      </c>
      <c r="T13" s="4" t="s">
        <v>344</v>
      </c>
      <c r="U13" s="4" t="s">
        <v>344</v>
      </c>
      <c r="V13" s="4" t="s">
        <v>344</v>
      </c>
      <c r="W13" s="4" t="s">
        <v>344</v>
      </c>
      <c r="X13" s="4" t="s">
        <v>443</v>
      </c>
      <c r="Y13" s="4" t="str">
        <f>HYPERLINK("http://dx.doi.org/10.1002/aelm.202400769","http://dx.doi.org/10.1002/aelm.202400769")</f>
        <v>http://dx.doi.org/10.1002/aelm.202400769</v>
      </c>
      <c r="Z13" s="4" t="s">
        <v>344</v>
      </c>
      <c r="AA13" s="4" t="s">
        <v>365</v>
      </c>
      <c r="AB13" s="4" t="s">
        <v>344</v>
      </c>
      <c r="AC13" s="4" t="s">
        <v>344</v>
      </c>
      <c r="AD13" s="4" t="s">
        <v>344</v>
      </c>
      <c r="AE13" s="4" t="s">
        <v>344</v>
      </c>
      <c r="AF13" s="4" t="s">
        <v>344</v>
      </c>
      <c r="AG13" s="4" t="s">
        <v>344</v>
      </c>
      <c r="AH13" s="4" t="s">
        <v>344</v>
      </c>
      <c r="AI13" s="4" t="s">
        <v>344</v>
      </c>
      <c r="AJ13" s="4" t="s">
        <v>344</v>
      </c>
      <c r="AK13" s="4" t="s">
        <v>344</v>
      </c>
      <c r="AL13" s="4" t="s">
        <v>444</v>
      </c>
      <c r="AM13" s="4" t="str">
        <f>HYPERLINK("https%3A%2F%2Fwww.webofscience.com%2Fwos%2Fwoscc%2Ffull-record%2FWOS:001360751200001","View Full Record in Web of Science")</f>
        <v>View Full Record in Web of Science</v>
      </c>
    </row>
    <row r="14" spans="1:39">
      <c r="A14" s="4" t="s">
        <v>339</v>
      </c>
      <c r="B14" s="4" t="s">
        <v>445</v>
      </c>
      <c r="C14" s="4" t="s">
        <v>446</v>
      </c>
      <c r="D14" s="4" t="s">
        <v>447</v>
      </c>
      <c r="E14" s="4" t="s">
        <v>448</v>
      </c>
      <c r="F14" s="4" t="s">
        <v>344</v>
      </c>
      <c r="G14" s="4" t="s">
        <v>344</v>
      </c>
      <c r="H14" s="4" t="s">
        <v>344</v>
      </c>
      <c r="I14" s="4" t="s">
        <v>449</v>
      </c>
      <c r="J14" s="4" t="s">
        <v>344</v>
      </c>
      <c r="K14" s="4" t="s">
        <v>344</v>
      </c>
      <c r="L14" s="4" t="s">
        <v>344</v>
      </c>
      <c r="M14" s="4" t="s">
        <v>450</v>
      </c>
      <c r="N14" s="4">
        <v>2024</v>
      </c>
      <c r="O14" s="4">
        <v>11</v>
      </c>
      <c r="P14" s="4">
        <v>11</v>
      </c>
      <c r="Q14" s="4" t="s">
        <v>344</v>
      </c>
      <c r="R14" s="4" t="s">
        <v>344</v>
      </c>
      <c r="S14" s="4" t="s">
        <v>344</v>
      </c>
      <c r="T14" s="4" t="s">
        <v>344</v>
      </c>
      <c r="U14" s="4" t="s">
        <v>344</v>
      </c>
      <c r="V14" s="4" t="s">
        <v>344</v>
      </c>
      <c r="W14" s="4">
        <v>895</v>
      </c>
      <c r="X14" s="4" t="s">
        <v>451</v>
      </c>
      <c r="Y14" s="4" t="str">
        <f>HYPERLINK("http://dx.doi.org/10.3390/aerospace11110895","http://dx.doi.org/10.3390/aerospace11110895")</f>
        <v>http://dx.doi.org/10.3390/aerospace11110895</v>
      </c>
      <c r="Z14" s="4" t="s">
        <v>344</v>
      </c>
      <c r="AA14" s="4" t="s">
        <v>344</v>
      </c>
      <c r="AB14" s="4" t="s">
        <v>344</v>
      </c>
      <c r="AC14" s="4" t="s">
        <v>344</v>
      </c>
      <c r="AD14" s="4" t="s">
        <v>344</v>
      </c>
      <c r="AE14" s="4" t="s">
        <v>344</v>
      </c>
      <c r="AF14" s="4" t="s">
        <v>344</v>
      </c>
      <c r="AG14" s="4" t="s">
        <v>344</v>
      </c>
      <c r="AH14" s="4" t="s">
        <v>344</v>
      </c>
      <c r="AI14" s="4" t="s">
        <v>344</v>
      </c>
      <c r="AJ14" s="4" t="s">
        <v>344</v>
      </c>
      <c r="AK14" s="4" t="s">
        <v>344</v>
      </c>
      <c r="AL14" s="4" t="s">
        <v>452</v>
      </c>
      <c r="AM14" s="4" t="str">
        <f>HYPERLINK("https%3A%2F%2Fwww.webofscience.com%2Fwos%2Fwoscc%2Ffull-record%2FWOS:001363592300001","View Full Record in Web of Science")</f>
        <v>View Full Record in Web of Science</v>
      </c>
    </row>
    <row r="15" spans="1:39">
      <c r="A15" s="4" t="s">
        <v>339</v>
      </c>
      <c r="B15" s="4" t="s">
        <v>453</v>
      </c>
      <c r="C15" s="4" t="s">
        <v>454</v>
      </c>
      <c r="D15" s="4" t="s">
        <v>455</v>
      </c>
      <c r="E15" s="4" t="s">
        <v>456</v>
      </c>
      <c r="F15" s="4" t="s">
        <v>457</v>
      </c>
      <c r="G15" s="4" t="s">
        <v>344</v>
      </c>
      <c r="H15" s="4" t="s">
        <v>344</v>
      </c>
      <c r="I15" s="4" t="s">
        <v>458</v>
      </c>
      <c r="J15" s="4" t="s">
        <v>344</v>
      </c>
      <c r="K15" s="4" t="s">
        <v>344</v>
      </c>
      <c r="L15" s="4" t="s">
        <v>344</v>
      </c>
      <c r="M15" s="4" t="s">
        <v>459</v>
      </c>
      <c r="N15" s="4">
        <v>2024</v>
      </c>
      <c r="O15" s="4">
        <v>419</v>
      </c>
      <c r="P15" s="4" t="s">
        <v>344</v>
      </c>
      <c r="Q15" s="4" t="s">
        <v>344</v>
      </c>
      <c r="R15" s="4" t="s">
        <v>344</v>
      </c>
      <c r="S15" s="4" t="s">
        <v>344</v>
      </c>
      <c r="T15" s="4" t="s">
        <v>344</v>
      </c>
      <c r="U15" s="4" t="s">
        <v>344</v>
      </c>
      <c r="V15" s="4" t="s">
        <v>344</v>
      </c>
      <c r="W15" s="4">
        <v>136407</v>
      </c>
      <c r="X15" s="4" t="s">
        <v>460</v>
      </c>
      <c r="Y15" s="4" t="str">
        <f>HYPERLINK("http://dx.doi.org/10.1016/j.snb.2024.136407","http://dx.doi.org/10.1016/j.snb.2024.136407")</f>
        <v>http://dx.doi.org/10.1016/j.snb.2024.136407</v>
      </c>
      <c r="Z15" s="4" t="s">
        <v>344</v>
      </c>
      <c r="AA15" s="4" t="s">
        <v>344</v>
      </c>
      <c r="AB15" s="4" t="s">
        <v>344</v>
      </c>
      <c r="AC15" s="4" t="s">
        <v>344</v>
      </c>
      <c r="AD15" s="4" t="s">
        <v>344</v>
      </c>
      <c r="AE15" s="4" t="s">
        <v>344</v>
      </c>
      <c r="AF15" s="4" t="s">
        <v>344</v>
      </c>
      <c r="AG15" s="4" t="s">
        <v>344</v>
      </c>
      <c r="AH15" s="4" t="s">
        <v>344</v>
      </c>
      <c r="AI15" s="4" t="s">
        <v>344</v>
      </c>
      <c r="AJ15" s="4" t="s">
        <v>344</v>
      </c>
      <c r="AK15" s="4" t="s">
        <v>344</v>
      </c>
      <c r="AL15" s="4" t="s">
        <v>461</v>
      </c>
      <c r="AM15" s="4" t="str">
        <f>HYPERLINK("https%3A%2F%2Fwww.webofscience.com%2Fwos%2Fwoscc%2Ffull-record%2FWOS:001289294900001","View Full Record in Web of Science")</f>
        <v>View Full Record in Web of Science</v>
      </c>
    </row>
    <row r="16" spans="1:39">
      <c r="A16" s="4" t="s">
        <v>339</v>
      </c>
      <c r="B16" s="4" t="s">
        <v>462</v>
      </c>
      <c r="C16" s="4" t="s">
        <v>463</v>
      </c>
      <c r="D16" s="4" t="s">
        <v>464</v>
      </c>
      <c r="E16" s="4" t="s">
        <v>465</v>
      </c>
      <c r="F16" s="4" t="s">
        <v>466</v>
      </c>
      <c r="G16" s="4" t="s">
        <v>344</v>
      </c>
      <c r="H16" s="4" t="s">
        <v>467</v>
      </c>
      <c r="I16" s="4" t="s">
        <v>468</v>
      </c>
      <c r="J16" s="4" t="s">
        <v>344</v>
      </c>
      <c r="K16" s="4" t="s">
        <v>344</v>
      </c>
      <c r="L16" s="4" t="s">
        <v>344</v>
      </c>
      <c r="M16" s="4" t="s">
        <v>469</v>
      </c>
      <c r="N16" s="4">
        <v>2025</v>
      </c>
      <c r="O16" s="4">
        <v>696</v>
      </c>
      <c r="P16" s="4" t="s">
        <v>344</v>
      </c>
      <c r="Q16" s="4" t="s">
        <v>344</v>
      </c>
      <c r="R16" s="4" t="s">
        <v>344</v>
      </c>
      <c r="S16" s="4" t="s">
        <v>344</v>
      </c>
      <c r="T16" s="4" t="s">
        <v>344</v>
      </c>
      <c r="U16" s="4" t="s">
        <v>344</v>
      </c>
      <c r="V16" s="4" t="s">
        <v>344</v>
      </c>
      <c r="W16" s="4">
        <v>416679</v>
      </c>
      <c r="X16" s="4" t="s">
        <v>470</v>
      </c>
      <c r="Y16" s="4" t="str">
        <f>HYPERLINK("http://dx.doi.org/10.1016/j.physb.2024.416679","http://dx.doi.org/10.1016/j.physb.2024.416679")</f>
        <v>http://dx.doi.org/10.1016/j.physb.2024.416679</v>
      </c>
      <c r="Z16" s="4" t="s">
        <v>344</v>
      </c>
      <c r="AA16" s="4" t="s">
        <v>365</v>
      </c>
      <c r="AB16" s="4" t="s">
        <v>344</v>
      </c>
      <c r="AC16" s="4" t="s">
        <v>344</v>
      </c>
      <c r="AD16" s="4" t="s">
        <v>344</v>
      </c>
      <c r="AE16" s="4" t="s">
        <v>344</v>
      </c>
      <c r="AF16" s="4" t="s">
        <v>344</v>
      </c>
      <c r="AG16" s="4" t="s">
        <v>344</v>
      </c>
      <c r="AH16" s="4" t="s">
        <v>344</v>
      </c>
      <c r="AI16" s="4" t="s">
        <v>344</v>
      </c>
      <c r="AJ16" s="4" t="s">
        <v>344</v>
      </c>
      <c r="AK16" s="4" t="s">
        <v>344</v>
      </c>
      <c r="AL16" s="4" t="s">
        <v>471</v>
      </c>
      <c r="AM16" s="4" t="str">
        <f>HYPERLINK("https%3A%2F%2Fwww.webofscience.com%2Fwos%2Fwoscc%2Ffull-record%2FWOS:001349949700001","View Full Record in Web of Science")</f>
        <v>View Full Record in Web of Science</v>
      </c>
    </row>
    <row r="17" spans="1:39">
      <c r="A17" s="4" t="s">
        <v>339</v>
      </c>
      <c r="B17" s="4" t="s">
        <v>472</v>
      </c>
      <c r="C17" s="4" t="s">
        <v>473</v>
      </c>
      <c r="D17" s="4" t="s">
        <v>474</v>
      </c>
      <c r="E17" s="4" t="s">
        <v>475</v>
      </c>
      <c r="F17" s="4" t="s">
        <v>476</v>
      </c>
      <c r="G17" s="4" t="s">
        <v>477</v>
      </c>
      <c r="H17" s="4" t="s">
        <v>478</v>
      </c>
      <c r="I17" s="4" t="s">
        <v>479</v>
      </c>
      <c r="J17" s="4" t="s">
        <v>344</v>
      </c>
      <c r="K17" s="4" t="s">
        <v>344</v>
      </c>
      <c r="L17" s="4" t="s">
        <v>344</v>
      </c>
      <c r="M17" s="4" t="s">
        <v>480</v>
      </c>
      <c r="N17" s="4">
        <v>2024</v>
      </c>
      <c r="O17" s="4" t="s">
        <v>344</v>
      </c>
      <c r="P17" s="4" t="s">
        <v>344</v>
      </c>
      <c r="Q17" s="4" t="s">
        <v>344</v>
      </c>
      <c r="R17" s="4" t="s">
        <v>344</v>
      </c>
      <c r="S17" s="4" t="s">
        <v>344</v>
      </c>
      <c r="T17" s="4" t="s">
        <v>344</v>
      </c>
      <c r="U17" s="4" t="s">
        <v>344</v>
      </c>
      <c r="V17" s="4" t="s">
        <v>344</v>
      </c>
      <c r="W17" s="4" t="s">
        <v>344</v>
      </c>
      <c r="X17" s="4" t="s">
        <v>481</v>
      </c>
      <c r="Y17" s="4" t="str">
        <f>HYPERLINK("http://dx.doi.org/10.1007/s00013-024-02069-8","http://dx.doi.org/10.1007/s00013-024-02069-8")</f>
        <v>http://dx.doi.org/10.1007/s00013-024-02069-8</v>
      </c>
      <c r="Z17" s="4" t="s">
        <v>344</v>
      </c>
      <c r="AA17" s="4" t="s">
        <v>365</v>
      </c>
      <c r="AB17" s="4" t="s">
        <v>344</v>
      </c>
      <c r="AC17" s="4" t="s">
        <v>344</v>
      </c>
      <c r="AD17" s="4" t="s">
        <v>344</v>
      </c>
      <c r="AE17" s="4" t="s">
        <v>344</v>
      </c>
      <c r="AF17" s="4" t="s">
        <v>344</v>
      </c>
      <c r="AG17" s="4" t="s">
        <v>344</v>
      </c>
      <c r="AH17" s="4" t="s">
        <v>344</v>
      </c>
      <c r="AI17" s="4" t="s">
        <v>344</v>
      </c>
      <c r="AJ17" s="4" t="s">
        <v>344</v>
      </c>
      <c r="AK17" s="4" t="s">
        <v>344</v>
      </c>
      <c r="AL17" s="4" t="s">
        <v>482</v>
      </c>
      <c r="AM17" s="4" t="str">
        <f>HYPERLINK("https%3A%2F%2Fwww.webofscience.com%2Fwos%2Fwoscc%2Ffull-record%2FWOS:001355689100001","View Full Record in Web of Science")</f>
        <v>View Full Record in Web of Science</v>
      </c>
    </row>
    <row r="18" spans="1:39">
      <c r="A18" s="4" t="s">
        <v>339</v>
      </c>
      <c r="B18" s="4" t="s">
        <v>483</v>
      </c>
      <c r="C18" s="4" t="s">
        <v>484</v>
      </c>
      <c r="D18" s="4" t="s">
        <v>485</v>
      </c>
      <c r="E18" s="4" t="s">
        <v>486</v>
      </c>
      <c r="F18" s="4" t="s">
        <v>487</v>
      </c>
      <c r="G18" s="4" t="s">
        <v>488</v>
      </c>
      <c r="H18" s="4" t="s">
        <v>489</v>
      </c>
      <c r="I18" s="4" t="s">
        <v>490</v>
      </c>
      <c r="J18" s="4" t="s">
        <v>344</v>
      </c>
      <c r="K18" s="4" t="s">
        <v>344</v>
      </c>
      <c r="L18" s="4" t="s">
        <v>344</v>
      </c>
      <c r="M18" s="4" t="s">
        <v>491</v>
      </c>
      <c r="N18" s="4">
        <v>2025</v>
      </c>
      <c r="O18" s="4">
        <v>361</v>
      </c>
      <c r="P18" s="4" t="s">
        <v>344</v>
      </c>
      <c r="Q18" s="4" t="s">
        <v>344</v>
      </c>
      <c r="R18" s="4" t="s">
        <v>344</v>
      </c>
      <c r="S18" s="4" t="s">
        <v>344</v>
      </c>
      <c r="T18" s="4" t="s">
        <v>344</v>
      </c>
      <c r="U18" s="4" t="s">
        <v>344</v>
      </c>
      <c r="V18" s="4" t="s">
        <v>344</v>
      </c>
      <c r="W18" s="4">
        <v>124659</v>
      </c>
      <c r="X18" s="4" t="s">
        <v>492</v>
      </c>
      <c r="Y18" s="4" t="str">
        <f>HYPERLINK("http://dx.doi.org/10.1016/j.apcatb.2024.124659","http://dx.doi.org/10.1016/j.apcatb.2024.124659")</f>
        <v>http://dx.doi.org/10.1016/j.apcatb.2024.124659</v>
      </c>
      <c r="Z18" s="4" t="s">
        <v>344</v>
      </c>
      <c r="AA18" s="4" t="s">
        <v>375</v>
      </c>
      <c r="AB18" s="4" t="s">
        <v>344</v>
      </c>
      <c r="AC18" s="4" t="s">
        <v>344</v>
      </c>
      <c r="AD18" s="4" t="s">
        <v>344</v>
      </c>
      <c r="AE18" s="4" t="s">
        <v>344</v>
      </c>
      <c r="AF18" s="4" t="s">
        <v>344</v>
      </c>
      <c r="AG18" s="4" t="s">
        <v>344</v>
      </c>
      <c r="AH18" s="4" t="s">
        <v>344</v>
      </c>
      <c r="AI18" s="4" t="s">
        <v>344</v>
      </c>
      <c r="AJ18" s="4" t="s">
        <v>344</v>
      </c>
      <c r="AK18" s="4" t="s">
        <v>344</v>
      </c>
      <c r="AL18" s="4" t="s">
        <v>493</v>
      </c>
      <c r="AM18" s="4" t="str">
        <f>HYPERLINK("https%3A%2F%2Fwww.webofscience.com%2Fwos%2Fwoscc%2Ffull-record%2FWOS:001333488700001","View Full Record in Web of Science")</f>
        <v>View Full Record in Web of Science</v>
      </c>
    </row>
    <row r="19" spans="1:39">
      <c r="A19" s="4" t="s">
        <v>339</v>
      </c>
      <c r="B19" s="4" t="s">
        <v>494</v>
      </c>
      <c r="C19" s="4" t="s">
        <v>495</v>
      </c>
      <c r="D19" s="4" t="s">
        <v>496</v>
      </c>
      <c r="E19" s="4" t="s">
        <v>497</v>
      </c>
      <c r="F19" s="4" t="s">
        <v>498</v>
      </c>
      <c r="G19" s="4" t="s">
        <v>344</v>
      </c>
      <c r="H19" s="4" t="s">
        <v>499</v>
      </c>
      <c r="I19" s="4" t="s">
        <v>500</v>
      </c>
      <c r="J19" s="4" t="s">
        <v>344</v>
      </c>
      <c r="K19" s="4" t="s">
        <v>344</v>
      </c>
      <c r="L19" s="4" t="s">
        <v>344</v>
      </c>
      <c r="M19" s="4" t="s">
        <v>354</v>
      </c>
      <c r="N19" s="4">
        <v>2024</v>
      </c>
      <c r="O19" s="4">
        <v>14</v>
      </c>
      <c r="P19" s="4">
        <v>5</v>
      </c>
      <c r="Q19" s="4" t="s">
        <v>344</v>
      </c>
      <c r="R19" s="4" t="s">
        <v>344</v>
      </c>
      <c r="S19" s="4" t="s">
        <v>344</v>
      </c>
      <c r="T19" s="4" t="s">
        <v>344</v>
      </c>
      <c r="U19" s="4">
        <v>2534</v>
      </c>
      <c r="V19" s="4">
        <v>2557</v>
      </c>
      <c r="W19" s="4" t="s">
        <v>344</v>
      </c>
      <c r="X19" s="4" t="s">
        <v>501</v>
      </c>
      <c r="Y19" s="4" t="str">
        <f>HYPERLINK("http://dx.doi.org/10.11948/20230011","http://dx.doi.org/10.11948/20230011")</f>
        <v>http://dx.doi.org/10.11948/20230011</v>
      </c>
      <c r="Z19" s="4" t="s">
        <v>344</v>
      </c>
      <c r="AA19" s="4" t="s">
        <v>344</v>
      </c>
      <c r="AB19" s="4" t="s">
        <v>344</v>
      </c>
      <c r="AC19" s="4" t="s">
        <v>344</v>
      </c>
      <c r="AD19" s="4" t="s">
        <v>344</v>
      </c>
      <c r="AE19" s="4" t="s">
        <v>344</v>
      </c>
      <c r="AF19" s="4" t="s">
        <v>344</v>
      </c>
      <c r="AG19" s="4" t="s">
        <v>344</v>
      </c>
      <c r="AH19" s="4" t="s">
        <v>344</v>
      </c>
      <c r="AI19" s="4" t="s">
        <v>344</v>
      </c>
      <c r="AJ19" s="4" t="s">
        <v>344</v>
      </c>
      <c r="AK19" s="4" t="s">
        <v>344</v>
      </c>
      <c r="AL19" s="4" t="s">
        <v>502</v>
      </c>
      <c r="AM19" s="4" t="str">
        <f>HYPERLINK("https%3A%2F%2Fwww.webofscience.com%2Fwos%2Fwoscc%2Ffull-record%2FWOS:001287584900001","View Full Record in Web of Science")</f>
        <v>View Full Record in Web of Science</v>
      </c>
    </row>
    <row r="20" spans="1:39">
      <c r="A20" s="4" t="s">
        <v>339</v>
      </c>
      <c r="B20" s="4" t="s">
        <v>503</v>
      </c>
      <c r="C20" s="4" t="s">
        <v>504</v>
      </c>
      <c r="D20" s="4" t="s">
        <v>505</v>
      </c>
      <c r="E20" s="4" t="s">
        <v>506</v>
      </c>
      <c r="F20" s="4" t="s">
        <v>507</v>
      </c>
      <c r="G20" s="4" t="s">
        <v>344</v>
      </c>
      <c r="H20" s="4" t="s">
        <v>508</v>
      </c>
      <c r="I20" s="4" t="s">
        <v>509</v>
      </c>
      <c r="J20" s="4" t="s">
        <v>344</v>
      </c>
      <c r="K20" s="4" t="s">
        <v>344</v>
      </c>
      <c r="L20" s="4" t="s">
        <v>344</v>
      </c>
      <c r="M20" s="4" t="s">
        <v>450</v>
      </c>
      <c r="N20" s="4">
        <v>2024</v>
      </c>
      <c r="O20" s="4">
        <v>25</v>
      </c>
      <c r="P20" s="4">
        <v>21</v>
      </c>
      <c r="Q20" s="4" t="s">
        <v>344</v>
      </c>
      <c r="R20" s="4" t="s">
        <v>344</v>
      </c>
      <c r="S20" s="4" t="s">
        <v>344</v>
      </c>
      <c r="T20" s="4" t="s">
        <v>344</v>
      </c>
      <c r="U20" s="4" t="s">
        <v>344</v>
      </c>
      <c r="V20" s="4" t="s">
        <v>344</v>
      </c>
      <c r="W20" s="4">
        <v>11752</v>
      </c>
      <c r="X20" s="4" t="s">
        <v>510</v>
      </c>
      <c r="Y20" s="4" t="str">
        <f>HYPERLINK("http://dx.doi.org/10.3390/ijms252111752","http://dx.doi.org/10.3390/ijms252111752")</f>
        <v>http://dx.doi.org/10.3390/ijms252111752</v>
      </c>
      <c r="Z20" s="4" t="s">
        <v>344</v>
      </c>
      <c r="AA20" s="4" t="s">
        <v>344</v>
      </c>
      <c r="AB20" s="4" t="s">
        <v>344</v>
      </c>
      <c r="AC20" s="4" t="s">
        <v>344</v>
      </c>
      <c r="AD20" s="4" t="s">
        <v>344</v>
      </c>
      <c r="AE20" s="4" t="s">
        <v>344</v>
      </c>
      <c r="AF20" s="4" t="s">
        <v>344</v>
      </c>
      <c r="AG20" s="4">
        <v>39519304</v>
      </c>
      <c r="AH20" s="4" t="s">
        <v>344</v>
      </c>
      <c r="AI20" s="4" t="s">
        <v>344</v>
      </c>
      <c r="AJ20" s="4" t="s">
        <v>344</v>
      </c>
      <c r="AK20" s="4" t="s">
        <v>344</v>
      </c>
      <c r="AL20" s="4" t="s">
        <v>511</v>
      </c>
      <c r="AM20" s="4" t="str">
        <f>HYPERLINK("https%3A%2F%2Fwww.webofscience.com%2Fwos%2Fwoscc%2Ffull-record%2FWOS:001351364300001","View Full Record in Web of Science")</f>
        <v>View Full Record in Web of Science</v>
      </c>
    </row>
    <row r="21" spans="1:39">
      <c r="A21" s="4" t="s">
        <v>339</v>
      </c>
      <c r="B21" s="4" t="s">
        <v>512</v>
      </c>
      <c r="C21" s="4" t="s">
        <v>513</v>
      </c>
      <c r="D21" s="4" t="s">
        <v>514</v>
      </c>
      <c r="E21" s="4" t="s">
        <v>515</v>
      </c>
      <c r="F21" s="4" t="s">
        <v>516</v>
      </c>
      <c r="G21" s="4" t="s">
        <v>440</v>
      </c>
      <c r="H21" s="4" t="s">
        <v>517</v>
      </c>
      <c r="I21" s="4" t="s">
        <v>344</v>
      </c>
      <c r="J21" s="4" t="s">
        <v>344</v>
      </c>
      <c r="K21" s="4" t="s">
        <v>344</v>
      </c>
      <c r="L21" s="4" t="s">
        <v>344</v>
      </c>
      <c r="M21" s="4" t="s">
        <v>417</v>
      </c>
      <c r="N21" s="4">
        <v>2024</v>
      </c>
      <c r="O21" s="4" t="s">
        <v>344</v>
      </c>
      <c r="P21" s="4" t="s">
        <v>344</v>
      </c>
      <c r="Q21" s="4" t="s">
        <v>344</v>
      </c>
      <c r="R21" s="4" t="s">
        <v>344</v>
      </c>
      <c r="S21" s="4" t="s">
        <v>344</v>
      </c>
      <c r="T21" s="4" t="s">
        <v>344</v>
      </c>
      <c r="U21" s="4" t="s">
        <v>344</v>
      </c>
      <c r="V21" s="4" t="s">
        <v>344</v>
      </c>
      <c r="W21" s="4" t="s">
        <v>344</v>
      </c>
      <c r="X21" s="4" t="s">
        <v>518</v>
      </c>
      <c r="Y21" s="4" t="str">
        <f>HYPERLINK("http://dx.doi.org/10.1002/adom.202402183","http://dx.doi.org/10.1002/adom.202402183")</f>
        <v>http://dx.doi.org/10.1002/adom.202402183</v>
      </c>
      <c r="Z21" s="4" t="s">
        <v>344</v>
      </c>
      <c r="AA21" s="4" t="s">
        <v>375</v>
      </c>
      <c r="AB21" s="4" t="s">
        <v>344</v>
      </c>
      <c r="AC21" s="4" t="s">
        <v>344</v>
      </c>
      <c r="AD21" s="4" t="s">
        <v>344</v>
      </c>
      <c r="AE21" s="4" t="s">
        <v>344</v>
      </c>
      <c r="AF21" s="4" t="s">
        <v>344</v>
      </c>
      <c r="AG21" s="4" t="s">
        <v>344</v>
      </c>
      <c r="AH21" s="4" t="s">
        <v>344</v>
      </c>
      <c r="AI21" s="4" t="s">
        <v>344</v>
      </c>
      <c r="AJ21" s="4" t="s">
        <v>344</v>
      </c>
      <c r="AK21" s="4" t="s">
        <v>344</v>
      </c>
      <c r="AL21" s="4" t="s">
        <v>519</v>
      </c>
      <c r="AM21" s="4" t="str">
        <f>HYPERLINK("https%3A%2F%2Fwww.webofscience.com%2Fwos%2Fwoscc%2Ffull-record%2FWOS:001341614400001","View Full Record in Web of Science")</f>
        <v>View Full Record in Web of Science</v>
      </c>
    </row>
    <row r="22" spans="1:39">
      <c r="A22" s="4" t="s">
        <v>339</v>
      </c>
      <c r="B22" s="4" t="s">
        <v>520</v>
      </c>
      <c r="C22" s="4" t="s">
        <v>521</v>
      </c>
      <c r="D22" s="4" t="s">
        <v>522</v>
      </c>
      <c r="E22" s="4" t="s">
        <v>523</v>
      </c>
      <c r="F22" s="4" t="s">
        <v>524</v>
      </c>
      <c r="G22" s="4" t="s">
        <v>525</v>
      </c>
      <c r="H22" s="4" t="s">
        <v>526</v>
      </c>
      <c r="I22" s="4" t="s">
        <v>527</v>
      </c>
      <c r="J22" s="4" t="s">
        <v>344</v>
      </c>
      <c r="K22" s="4" t="s">
        <v>344</v>
      </c>
      <c r="L22" s="4" t="s">
        <v>344</v>
      </c>
      <c r="M22" s="4" t="s">
        <v>459</v>
      </c>
      <c r="N22" s="4">
        <v>2024</v>
      </c>
      <c r="O22" s="4">
        <v>500</v>
      </c>
      <c r="P22" s="4" t="s">
        <v>344</v>
      </c>
      <c r="Q22" s="4" t="s">
        <v>344</v>
      </c>
      <c r="R22" s="4" t="s">
        <v>344</v>
      </c>
      <c r="S22" s="4" t="s">
        <v>344</v>
      </c>
      <c r="T22" s="4" t="s">
        <v>344</v>
      </c>
      <c r="U22" s="4" t="s">
        <v>344</v>
      </c>
      <c r="V22" s="4" t="s">
        <v>344</v>
      </c>
      <c r="W22" s="4">
        <v>157356</v>
      </c>
      <c r="X22" s="4" t="s">
        <v>528</v>
      </c>
      <c r="Y22" s="4" t="str">
        <f>HYPERLINK("http://dx.doi.org/10.1016/j.cej.2024.157356","http://dx.doi.org/10.1016/j.cej.2024.157356")</f>
        <v>http://dx.doi.org/10.1016/j.cej.2024.157356</v>
      </c>
      <c r="Z22" s="4" t="s">
        <v>344</v>
      </c>
      <c r="AA22" s="4" t="s">
        <v>344</v>
      </c>
      <c r="AB22" s="4" t="s">
        <v>344</v>
      </c>
      <c r="AC22" s="4" t="s">
        <v>344</v>
      </c>
      <c r="AD22" s="4" t="s">
        <v>344</v>
      </c>
      <c r="AE22" s="4" t="s">
        <v>344</v>
      </c>
      <c r="AF22" s="4" t="s">
        <v>344</v>
      </c>
      <c r="AG22" s="4" t="s">
        <v>344</v>
      </c>
      <c r="AH22" s="4" t="s">
        <v>344</v>
      </c>
      <c r="AI22" s="4" t="s">
        <v>344</v>
      </c>
      <c r="AJ22" s="4" t="s">
        <v>344</v>
      </c>
      <c r="AK22" s="4" t="s">
        <v>344</v>
      </c>
      <c r="AL22" s="4" t="s">
        <v>529</v>
      </c>
      <c r="AM22" s="4" t="str">
        <f>HYPERLINK("https%3A%2F%2Fwww.webofscience.com%2Fwos%2Fwoscc%2Ffull-record%2FWOS:001357577100001","View Full Record in Web of Science")</f>
        <v>View Full Record in Web of Science</v>
      </c>
    </row>
    <row r="23" spans="1:39">
      <c r="A23" s="4" t="s">
        <v>339</v>
      </c>
      <c r="B23" s="4" t="s">
        <v>530</v>
      </c>
      <c r="C23" s="4" t="s">
        <v>531</v>
      </c>
      <c r="D23" s="4" t="s">
        <v>532</v>
      </c>
      <c r="E23" s="4" t="s">
        <v>533</v>
      </c>
      <c r="F23" s="4" t="s">
        <v>534</v>
      </c>
      <c r="G23" s="4" t="s">
        <v>344</v>
      </c>
      <c r="H23" s="4" t="s">
        <v>535</v>
      </c>
      <c r="I23" s="4" t="s">
        <v>536</v>
      </c>
      <c r="J23" s="4" t="s">
        <v>344</v>
      </c>
      <c r="K23" s="4" t="s">
        <v>344</v>
      </c>
      <c r="L23" s="4" t="s">
        <v>344</v>
      </c>
      <c r="M23" s="4" t="s">
        <v>537</v>
      </c>
      <c r="N23" s="4">
        <v>2024</v>
      </c>
      <c r="O23" s="4" t="s">
        <v>344</v>
      </c>
      <c r="P23" s="4" t="s">
        <v>344</v>
      </c>
      <c r="Q23" s="4" t="s">
        <v>344</v>
      </c>
      <c r="R23" s="4" t="s">
        <v>344</v>
      </c>
      <c r="S23" s="4" t="s">
        <v>344</v>
      </c>
      <c r="T23" s="4" t="s">
        <v>344</v>
      </c>
      <c r="U23" s="4" t="s">
        <v>344</v>
      </c>
      <c r="V23" s="4" t="s">
        <v>344</v>
      </c>
      <c r="W23" s="4" t="s">
        <v>344</v>
      </c>
      <c r="X23" s="4" t="s">
        <v>538</v>
      </c>
      <c r="Y23" s="4" t="str">
        <f>HYPERLINK("http://dx.doi.org/10.1080/00032719.2024.2418861","http://dx.doi.org/10.1080/00032719.2024.2418861")</f>
        <v>http://dx.doi.org/10.1080/00032719.2024.2418861</v>
      </c>
      <c r="Z23" s="4" t="s">
        <v>344</v>
      </c>
      <c r="AA23" s="4" t="s">
        <v>375</v>
      </c>
      <c r="AB23" s="4" t="s">
        <v>344</v>
      </c>
      <c r="AC23" s="4" t="s">
        <v>344</v>
      </c>
      <c r="AD23" s="4" t="s">
        <v>344</v>
      </c>
      <c r="AE23" s="4" t="s">
        <v>344</v>
      </c>
      <c r="AF23" s="4" t="s">
        <v>344</v>
      </c>
      <c r="AG23" s="4" t="s">
        <v>344</v>
      </c>
      <c r="AH23" s="4" t="s">
        <v>344</v>
      </c>
      <c r="AI23" s="4" t="s">
        <v>344</v>
      </c>
      <c r="AJ23" s="4" t="s">
        <v>344</v>
      </c>
      <c r="AK23" s="4" t="s">
        <v>344</v>
      </c>
      <c r="AL23" s="4" t="s">
        <v>539</v>
      </c>
      <c r="AM23" s="4" t="str">
        <f>HYPERLINK("https%3A%2F%2Fwww.webofscience.com%2Fwos%2Fwoscc%2Ffull-record%2FWOS:001346916300001","View Full Record in Web of Science")</f>
        <v>View Full Record in Web of Science</v>
      </c>
    </row>
    <row r="24" spans="1:39">
      <c r="A24" s="4" t="s">
        <v>339</v>
      </c>
      <c r="B24" s="4" t="s">
        <v>540</v>
      </c>
      <c r="C24" s="4" t="s">
        <v>541</v>
      </c>
      <c r="D24" s="4" t="s">
        <v>542</v>
      </c>
      <c r="E24" s="4" t="s">
        <v>543</v>
      </c>
      <c r="F24" s="4" t="s">
        <v>544</v>
      </c>
      <c r="G24" s="4" t="s">
        <v>545</v>
      </c>
      <c r="H24" s="4" t="s">
        <v>344</v>
      </c>
      <c r="I24" s="4" t="s">
        <v>546</v>
      </c>
      <c r="J24" s="4" t="s">
        <v>344</v>
      </c>
      <c r="K24" s="4" t="s">
        <v>344</v>
      </c>
      <c r="L24" s="4" t="s">
        <v>344</v>
      </c>
      <c r="M24" s="4" t="s">
        <v>450</v>
      </c>
      <c r="N24" s="4">
        <v>2024</v>
      </c>
      <c r="O24" s="4">
        <v>16</v>
      </c>
      <c r="P24" s="4">
        <v>21</v>
      </c>
      <c r="Q24" s="4" t="s">
        <v>344</v>
      </c>
      <c r="R24" s="4" t="s">
        <v>344</v>
      </c>
      <c r="S24" s="4" t="s">
        <v>344</v>
      </c>
      <c r="T24" s="4" t="s">
        <v>344</v>
      </c>
      <c r="U24" s="4" t="s">
        <v>344</v>
      </c>
      <c r="V24" s="4" t="s">
        <v>344</v>
      </c>
      <c r="W24" s="4">
        <v>9246</v>
      </c>
      <c r="X24" s="4" t="s">
        <v>547</v>
      </c>
      <c r="Y24" s="4" t="str">
        <f>HYPERLINK("http://dx.doi.org/10.3390/su16219246","http://dx.doi.org/10.3390/su16219246")</f>
        <v>http://dx.doi.org/10.3390/su16219246</v>
      </c>
      <c r="Z24" s="4" t="s">
        <v>344</v>
      </c>
      <c r="AA24" s="4" t="s">
        <v>344</v>
      </c>
      <c r="AB24" s="4" t="s">
        <v>344</v>
      </c>
      <c r="AC24" s="4" t="s">
        <v>344</v>
      </c>
      <c r="AD24" s="4" t="s">
        <v>344</v>
      </c>
      <c r="AE24" s="4" t="s">
        <v>344</v>
      </c>
      <c r="AF24" s="4" t="s">
        <v>344</v>
      </c>
      <c r="AG24" s="4" t="s">
        <v>344</v>
      </c>
      <c r="AH24" s="4" t="s">
        <v>344</v>
      </c>
      <c r="AI24" s="4" t="s">
        <v>344</v>
      </c>
      <c r="AJ24" s="4" t="s">
        <v>344</v>
      </c>
      <c r="AK24" s="4" t="s">
        <v>344</v>
      </c>
      <c r="AL24" s="4" t="s">
        <v>548</v>
      </c>
      <c r="AM24" s="4" t="str">
        <f>HYPERLINK("https%3A%2F%2Fwww.webofscience.com%2Fwos%2Fwoscc%2Ffull-record%2FWOS:001352128000001","View Full Record in Web of Science")</f>
        <v>View Full Record in Web of Science</v>
      </c>
    </row>
    <row r="25" spans="1:39">
      <c r="A25" s="4" t="s">
        <v>339</v>
      </c>
      <c r="B25" s="4" t="s">
        <v>549</v>
      </c>
      <c r="C25" s="4" t="s">
        <v>550</v>
      </c>
      <c r="D25" s="4" t="s">
        <v>551</v>
      </c>
      <c r="E25" s="4" t="s">
        <v>552</v>
      </c>
      <c r="F25" s="4" t="s">
        <v>344</v>
      </c>
      <c r="G25" s="4" t="s">
        <v>344</v>
      </c>
      <c r="H25" s="4" t="s">
        <v>553</v>
      </c>
      <c r="I25" s="4" t="s">
        <v>554</v>
      </c>
      <c r="J25" s="4" t="s">
        <v>344</v>
      </c>
      <c r="K25" s="4" t="s">
        <v>344</v>
      </c>
      <c r="L25" s="4" t="s">
        <v>344</v>
      </c>
      <c r="M25" s="4" t="s">
        <v>555</v>
      </c>
      <c r="N25" s="4">
        <v>2024</v>
      </c>
      <c r="O25" s="4" t="s">
        <v>344</v>
      </c>
      <c r="P25" s="4" t="s">
        <v>344</v>
      </c>
      <c r="Q25" s="4" t="s">
        <v>344</v>
      </c>
      <c r="R25" s="4" t="s">
        <v>344</v>
      </c>
      <c r="S25" s="4" t="s">
        <v>344</v>
      </c>
      <c r="T25" s="4" t="s">
        <v>344</v>
      </c>
      <c r="U25" s="4" t="s">
        <v>344</v>
      </c>
      <c r="V25" s="4" t="s">
        <v>344</v>
      </c>
      <c r="W25" s="4" t="s">
        <v>344</v>
      </c>
      <c r="X25" s="4" t="s">
        <v>556</v>
      </c>
      <c r="Y25" s="4" t="str">
        <f>HYPERLINK("http://dx.doi.org/10.1007/s11665-024-10398-6","http://dx.doi.org/10.1007/s11665-024-10398-6")</f>
        <v>http://dx.doi.org/10.1007/s11665-024-10398-6</v>
      </c>
      <c r="Z25" s="4" t="s">
        <v>344</v>
      </c>
      <c r="AA25" s="4" t="s">
        <v>365</v>
      </c>
      <c r="AB25" s="4" t="s">
        <v>344</v>
      </c>
      <c r="AC25" s="4" t="s">
        <v>344</v>
      </c>
      <c r="AD25" s="4" t="s">
        <v>344</v>
      </c>
      <c r="AE25" s="4" t="s">
        <v>344</v>
      </c>
      <c r="AF25" s="4" t="s">
        <v>344</v>
      </c>
      <c r="AG25" s="4" t="s">
        <v>344</v>
      </c>
      <c r="AH25" s="4" t="s">
        <v>344</v>
      </c>
      <c r="AI25" s="4" t="s">
        <v>344</v>
      </c>
      <c r="AJ25" s="4" t="s">
        <v>344</v>
      </c>
      <c r="AK25" s="4" t="s">
        <v>344</v>
      </c>
      <c r="AL25" s="4" t="s">
        <v>557</v>
      </c>
      <c r="AM25" s="4" t="str">
        <f>HYPERLINK("https%3A%2F%2Fwww.webofscience.com%2Fwos%2Fwoscc%2Ffull-record%2FWOS:001350921800001","View Full Record in Web of Science")</f>
        <v>View Full Record in Web of Science</v>
      </c>
    </row>
    <row r="26" spans="1:39">
      <c r="A26" s="4" t="s">
        <v>339</v>
      </c>
      <c r="B26" s="4" t="s">
        <v>558</v>
      </c>
      <c r="C26" s="4" t="s">
        <v>559</v>
      </c>
      <c r="D26" s="4" t="s">
        <v>560</v>
      </c>
      <c r="E26" s="4" t="s">
        <v>561</v>
      </c>
      <c r="F26" s="4" t="s">
        <v>562</v>
      </c>
      <c r="G26" s="4" t="s">
        <v>344</v>
      </c>
      <c r="H26" s="4" t="s">
        <v>344</v>
      </c>
      <c r="I26" s="4" t="s">
        <v>563</v>
      </c>
      <c r="J26" s="4" t="s">
        <v>344</v>
      </c>
      <c r="K26" s="4" t="s">
        <v>344</v>
      </c>
      <c r="L26" s="4" t="s">
        <v>344</v>
      </c>
      <c r="M26" s="4" t="s">
        <v>354</v>
      </c>
      <c r="N26" s="4">
        <v>2024</v>
      </c>
      <c r="O26" s="4">
        <v>14</v>
      </c>
      <c r="P26" s="4">
        <v>10</v>
      </c>
      <c r="Q26" s="4" t="s">
        <v>344</v>
      </c>
      <c r="R26" s="4" t="s">
        <v>344</v>
      </c>
      <c r="S26" s="4" t="s">
        <v>344</v>
      </c>
      <c r="T26" s="4" t="s">
        <v>344</v>
      </c>
      <c r="U26" s="4" t="s">
        <v>344</v>
      </c>
      <c r="V26" s="4" t="s">
        <v>344</v>
      </c>
      <c r="W26" s="4">
        <v>1285</v>
      </c>
      <c r="X26" s="4" t="s">
        <v>564</v>
      </c>
      <c r="Y26" s="4" t="str">
        <f>HYPERLINK("http://dx.doi.org/10.3390/coatings14101285","http://dx.doi.org/10.3390/coatings14101285")</f>
        <v>http://dx.doi.org/10.3390/coatings14101285</v>
      </c>
      <c r="Z26" s="4" t="s">
        <v>344</v>
      </c>
      <c r="AA26" s="4" t="s">
        <v>344</v>
      </c>
      <c r="AB26" s="4" t="s">
        <v>344</v>
      </c>
      <c r="AC26" s="4" t="s">
        <v>344</v>
      </c>
      <c r="AD26" s="4" t="s">
        <v>344</v>
      </c>
      <c r="AE26" s="4" t="s">
        <v>344</v>
      </c>
      <c r="AF26" s="4" t="s">
        <v>344</v>
      </c>
      <c r="AG26" s="4" t="s">
        <v>344</v>
      </c>
      <c r="AH26" s="4" t="s">
        <v>344</v>
      </c>
      <c r="AI26" s="4" t="s">
        <v>344</v>
      </c>
      <c r="AJ26" s="4" t="s">
        <v>344</v>
      </c>
      <c r="AK26" s="4" t="s">
        <v>344</v>
      </c>
      <c r="AL26" s="4" t="s">
        <v>565</v>
      </c>
      <c r="AM26" s="4" t="str">
        <f>HYPERLINK("https%3A%2F%2Fwww.webofscience.com%2Fwos%2Fwoscc%2Ffull-record%2FWOS:001342479900001","View Full Record in Web of Science")</f>
        <v>View Full Record in Web of Science</v>
      </c>
    </row>
    <row r="27" spans="1:39">
      <c r="A27" s="4" t="s">
        <v>339</v>
      </c>
      <c r="B27" s="4" t="s">
        <v>566</v>
      </c>
      <c r="C27" s="4" t="s">
        <v>567</v>
      </c>
      <c r="D27" s="4" t="s">
        <v>568</v>
      </c>
      <c r="E27" s="4" t="s">
        <v>569</v>
      </c>
      <c r="F27" s="4" t="s">
        <v>570</v>
      </c>
      <c r="G27" s="4" t="s">
        <v>571</v>
      </c>
      <c r="H27" s="4" t="s">
        <v>572</v>
      </c>
      <c r="I27" s="4" t="s">
        <v>573</v>
      </c>
      <c r="J27" s="4" t="s">
        <v>344</v>
      </c>
      <c r="K27" s="4" t="s">
        <v>344</v>
      </c>
      <c r="L27" s="4" t="s">
        <v>344</v>
      </c>
      <c r="M27" s="4" t="s">
        <v>574</v>
      </c>
      <c r="N27" s="4">
        <v>2024</v>
      </c>
      <c r="O27" s="4">
        <v>49</v>
      </c>
      <c r="P27" s="4">
        <v>19</v>
      </c>
      <c r="Q27" s="4" t="s">
        <v>344</v>
      </c>
      <c r="R27" s="4" t="s">
        <v>344</v>
      </c>
      <c r="S27" s="4" t="s">
        <v>344</v>
      </c>
      <c r="T27" s="4" t="s">
        <v>344</v>
      </c>
      <c r="U27" s="4">
        <v>5539</v>
      </c>
      <c r="V27" s="4">
        <v>5542</v>
      </c>
      <c r="W27" s="4" t="s">
        <v>344</v>
      </c>
      <c r="X27" s="4" t="s">
        <v>575</v>
      </c>
      <c r="Y27" s="4" t="str">
        <f>HYPERLINK("http://dx.doi.org/10.1364/OL.533402","http://dx.doi.org/10.1364/OL.533402")</f>
        <v>http://dx.doi.org/10.1364/OL.533402</v>
      </c>
      <c r="Z27" s="4" t="s">
        <v>344</v>
      </c>
      <c r="AA27" s="4" t="s">
        <v>344</v>
      </c>
      <c r="AB27" s="4" t="s">
        <v>344</v>
      </c>
      <c r="AC27" s="4" t="s">
        <v>344</v>
      </c>
      <c r="AD27" s="4" t="s">
        <v>344</v>
      </c>
      <c r="AE27" s="4" t="s">
        <v>344</v>
      </c>
      <c r="AF27" s="4" t="s">
        <v>344</v>
      </c>
      <c r="AG27" s="4">
        <v>39353001</v>
      </c>
      <c r="AH27" s="4" t="s">
        <v>344</v>
      </c>
      <c r="AI27" s="4" t="s">
        <v>344</v>
      </c>
      <c r="AJ27" s="4" t="s">
        <v>344</v>
      </c>
      <c r="AK27" s="4" t="s">
        <v>344</v>
      </c>
      <c r="AL27" s="4" t="s">
        <v>576</v>
      </c>
      <c r="AM27" s="4" t="str">
        <f>HYPERLINK("https%3A%2F%2Fwww.webofscience.com%2Fwos%2Fwoscc%2Ffull-record%2FWOS:001352075400004","View Full Record in Web of Science")</f>
        <v>View Full Record in Web of Science</v>
      </c>
    </row>
    <row r="28" spans="1:39">
      <c r="A28" s="4" t="s">
        <v>339</v>
      </c>
      <c r="B28" s="4" t="s">
        <v>577</v>
      </c>
      <c r="C28" s="4" t="s">
        <v>578</v>
      </c>
      <c r="D28" s="4" t="s">
        <v>579</v>
      </c>
      <c r="E28" s="4" t="s">
        <v>580</v>
      </c>
      <c r="F28" s="4" t="s">
        <v>581</v>
      </c>
      <c r="G28" s="4" t="s">
        <v>344</v>
      </c>
      <c r="H28" s="4" t="s">
        <v>582</v>
      </c>
      <c r="I28" s="4" t="s">
        <v>344</v>
      </c>
      <c r="J28" s="4" t="s">
        <v>344</v>
      </c>
      <c r="K28" s="4" t="s">
        <v>344</v>
      </c>
      <c r="L28" s="4" t="s">
        <v>344</v>
      </c>
      <c r="M28" s="4" t="s">
        <v>583</v>
      </c>
      <c r="N28" s="4">
        <v>2024</v>
      </c>
      <c r="O28" s="4">
        <v>12</v>
      </c>
      <c r="P28" s="4">
        <v>1</v>
      </c>
      <c r="Q28" s="4" t="s">
        <v>344</v>
      </c>
      <c r="R28" s="4" t="s">
        <v>344</v>
      </c>
      <c r="S28" s="4" t="s">
        <v>344</v>
      </c>
      <c r="T28" s="4" t="s">
        <v>344</v>
      </c>
      <c r="U28" s="4" t="s">
        <v>344</v>
      </c>
      <c r="V28" s="4" t="s">
        <v>344</v>
      </c>
      <c r="W28" s="4">
        <v>344</v>
      </c>
      <c r="X28" s="4" t="s">
        <v>584</v>
      </c>
      <c r="Y28" s="4" t="str">
        <f>HYPERLINK("http://dx.doi.org/10.1186/s40494-024-01410-2","http://dx.doi.org/10.1186/s40494-024-01410-2")</f>
        <v>http://dx.doi.org/10.1186/s40494-024-01410-2</v>
      </c>
      <c r="Z28" s="4" t="s">
        <v>344</v>
      </c>
      <c r="AA28" s="4" t="s">
        <v>344</v>
      </c>
      <c r="AB28" s="4" t="s">
        <v>344</v>
      </c>
      <c r="AC28" s="4" t="s">
        <v>344</v>
      </c>
      <c r="AD28" s="4" t="s">
        <v>344</v>
      </c>
      <c r="AE28" s="4" t="s">
        <v>344</v>
      </c>
      <c r="AF28" s="4" t="s">
        <v>344</v>
      </c>
      <c r="AG28" s="4" t="s">
        <v>344</v>
      </c>
      <c r="AH28" s="4" t="s">
        <v>344</v>
      </c>
      <c r="AI28" s="4" t="s">
        <v>344</v>
      </c>
      <c r="AJ28" s="4" t="s">
        <v>344</v>
      </c>
      <c r="AK28" s="4" t="s">
        <v>344</v>
      </c>
      <c r="AL28" s="4" t="s">
        <v>585</v>
      </c>
      <c r="AM28" s="4" t="str">
        <f>HYPERLINK("https%3A%2F%2Fwww.webofscience.com%2Fwos%2Fwoscc%2Ffull-record%2FWOS:001327018100001","View Full Record in Web of Science")</f>
        <v>View Full Record in Web of Science</v>
      </c>
    </row>
    <row r="29" spans="1:39">
      <c r="A29" s="4" t="s">
        <v>339</v>
      </c>
      <c r="B29" s="4" t="s">
        <v>586</v>
      </c>
      <c r="C29" s="4" t="s">
        <v>587</v>
      </c>
      <c r="D29" s="4" t="s">
        <v>588</v>
      </c>
      <c r="E29" s="4" t="s">
        <v>589</v>
      </c>
      <c r="F29" s="4" t="s">
        <v>344</v>
      </c>
      <c r="G29" s="4" t="s">
        <v>440</v>
      </c>
      <c r="H29" s="4" t="s">
        <v>590</v>
      </c>
      <c r="I29" s="4" t="s">
        <v>591</v>
      </c>
      <c r="J29" s="4" t="s">
        <v>344</v>
      </c>
      <c r="K29" s="4" t="s">
        <v>344</v>
      </c>
      <c r="L29" s="4" t="s">
        <v>344</v>
      </c>
      <c r="M29" s="4" t="s">
        <v>592</v>
      </c>
      <c r="N29" s="4">
        <v>2024</v>
      </c>
      <c r="O29" s="4" t="s">
        <v>344</v>
      </c>
      <c r="P29" s="4" t="s">
        <v>344</v>
      </c>
      <c r="Q29" s="4" t="s">
        <v>344</v>
      </c>
      <c r="R29" s="4" t="s">
        <v>344</v>
      </c>
      <c r="S29" s="4" t="s">
        <v>344</v>
      </c>
      <c r="T29" s="4" t="s">
        <v>344</v>
      </c>
      <c r="U29" s="4" t="s">
        <v>344</v>
      </c>
      <c r="V29" s="4" t="s">
        <v>344</v>
      </c>
      <c r="W29" s="4" t="s">
        <v>344</v>
      </c>
      <c r="X29" s="4" t="s">
        <v>593</v>
      </c>
      <c r="Y29" s="4" t="str">
        <f>HYPERLINK("http://dx.doi.org/10.1021/acs.jpcc.4c06154","http://dx.doi.org/10.1021/acs.jpcc.4c06154")</f>
        <v>http://dx.doi.org/10.1021/acs.jpcc.4c06154</v>
      </c>
      <c r="Z29" s="4" t="s">
        <v>344</v>
      </c>
      <c r="AA29" s="4" t="s">
        <v>365</v>
      </c>
      <c r="AB29" s="4" t="s">
        <v>344</v>
      </c>
      <c r="AC29" s="4" t="s">
        <v>344</v>
      </c>
      <c r="AD29" s="4" t="s">
        <v>344</v>
      </c>
      <c r="AE29" s="4" t="s">
        <v>344</v>
      </c>
      <c r="AF29" s="4" t="s">
        <v>344</v>
      </c>
      <c r="AG29" s="4" t="s">
        <v>344</v>
      </c>
      <c r="AH29" s="4" t="s">
        <v>344</v>
      </c>
      <c r="AI29" s="4" t="s">
        <v>344</v>
      </c>
      <c r="AJ29" s="4" t="s">
        <v>344</v>
      </c>
      <c r="AK29" s="4" t="s">
        <v>344</v>
      </c>
      <c r="AL29" s="4" t="s">
        <v>594</v>
      </c>
      <c r="AM29" s="4" t="str">
        <f>HYPERLINK("https%3A%2F%2Fwww.webofscience.com%2Fwos%2Fwoscc%2Ffull-record%2FWOS:001359677200001","View Full Record in Web of Science")</f>
        <v>View Full Record in Web of Science</v>
      </c>
    </row>
    <row r="30" spans="1:39">
      <c r="A30" s="4" t="s">
        <v>339</v>
      </c>
      <c r="B30" s="4" t="s">
        <v>595</v>
      </c>
      <c r="C30" s="4" t="s">
        <v>596</v>
      </c>
      <c r="D30" s="4" t="s">
        <v>597</v>
      </c>
      <c r="E30" s="4" t="s">
        <v>598</v>
      </c>
      <c r="F30" s="4" t="s">
        <v>599</v>
      </c>
      <c r="G30" s="4" t="s">
        <v>344</v>
      </c>
      <c r="H30" s="4" t="s">
        <v>344</v>
      </c>
      <c r="I30" s="4" t="s">
        <v>600</v>
      </c>
      <c r="J30" s="4" t="s">
        <v>344</v>
      </c>
      <c r="K30" s="4" t="s">
        <v>344</v>
      </c>
      <c r="L30" s="4" t="s">
        <v>344</v>
      </c>
      <c r="M30" s="4" t="s">
        <v>354</v>
      </c>
      <c r="N30" s="4">
        <v>2024</v>
      </c>
      <c r="O30" s="4">
        <v>14</v>
      </c>
      <c r="P30" s="4">
        <v>10</v>
      </c>
      <c r="Q30" s="4" t="s">
        <v>344</v>
      </c>
      <c r="R30" s="4" t="s">
        <v>344</v>
      </c>
      <c r="S30" s="4" t="s">
        <v>344</v>
      </c>
      <c r="T30" s="4" t="s">
        <v>344</v>
      </c>
      <c r="U30" s="4" t="s">
        <v>344</v>
      </c>
      <c r="V30" s="4" t="s">
        <v>344</v>
      </c>
      <c r="W30" s="4">
        <v>3327</v>
      </c>
      <c r="X30" s="4" t="s">
        <v>601</v>
      </c>
      <c r="Y30" s="4" t="str">
        <f>HYPERLINK("http://dx.doi.org/10.3390/buildings14103327","http://dx.doi.org/10.3390/buildings14103327")</f>
        <v>http://dx.doi.org/10.3390/buildings14103327</v>
      </c>
      <c r="Z30" s="4" t="s">
        <v>344</v>
      </c>
      <c r="AA30" s="4" t="s">
        <v>344</v>
      </c>
      <c r="AB30" s="4" t="s">
        <v>344</v>
      </c>
      <c r="AC30" s="4" t="s">
        <v>344</v>
      </c>
      <c r="AD30" s="4" t="s">
        <v>344</v>
      </c>
      <c r="AE30" s="4" t="s">
        <v>344</v>
      </c>
      <c r="AF30" s="4" t="s">
        <v>344</v>
      </c>
      <c r="AG30" s="4" t="s">
        <v>344</v>
      </c>
      <c r="AH30" s="4" t="s">
        <v>344</v>
      </c>
      <c r="AI30" s="4" t="s">
        <v>344</v>
      </c>
      <c r="AJ30" s="4" t="s">
        <v>344</v>
      </c>
      <c r="AK30" s="4" t="s">
        <v>344</v>
      </c>
      <c r="AL30" s="4" t="s">
        <v>602</v>
      </c>
      <c r="AM30" s="4" t="str">
        <f>HYPERLINK("https%3A%2F%2Fwww.webofscience.com%2Fwos%2Fwoscc%2Ffull-record%2FWOS:001341982800001","View Full Record in Web of Science")</f>
        <v>View Full Record in Web of Science</v>
      </c>
    </row>
    <row r="31" spans="1:39">
      <c r="A31" s="4" t="s">
        <v>339</v>
      </c>
      <c r="B31" s="4" t="s">
        <v>603</v>
      </c>
      <c r="C31" s="4" t="s">
        <v>604</v>
      </c>
      <c r="D31" s="4" t="s">
        <v>605</v>
      </c>
      <c r="E31" s="4" t="s">
        <v>606</v>
      </c>
      <c r="F31" s="4" t="s">
        <v>344</v>
      </c>
      <c r="G31" s="4" t="s">
        <v>344</v>
      </c>
      <c r="H31" s="4" t="s">
        <v>607</v>
      </c>
      <c r="I31" s="4" t="s">
        <v>344</v>
      </c>
      <c r="J31" s="4" t="s">
        <v>344</v>
      </c>
      <c r="K31" s="4" t="s">
        <v>344</v>
      </c>
      <c r="L31" s="4" t="s">
        <v>344</v>
      </c>
      <c r="M31" s="4" t="s">
        <v>608</v>
      </c>
      <c r="N31" s="4">
        <v>2024</v>
      </c>
      <c r="O31" s="4" t="s">
        <v>344</v>
      </c>
      <c r="P31" s="4" t="s">
        <v>344</v>
      </c>
      <c r="Q31" s="4" t="s">
        <v>344</v>
      </c>
      <c r="R31" s="4" t="s">
        <v>344</v>
      </c>
      <c r="S31" s="4" t="s">
        <v>344</v>
      </c>
      <c r="T31" s="4" t="s">
        <v>344</v>
      </c>
      <c r="U31" s="4" t="s">
        <v>344</v>
      </c>
      <c r="V31" s="4" t="s">
        <v>344</v>
      </c>
      <c r="W31" s="4" t="s">
        <v>344</v>
      </c>
      <c r="X31" s="4" t="s">
        <v>609</v>
      </c>
      <c r="Y31" s="4" t="str">
        <f>HYPERLINK("http://dx.doi.org/10.1039/d4qo01827c","http://dx.doi.org/10.1039/d4qo01827c")</f>
        <v>http://dx.doi.org/10.1039/d4qo01827c</v>
      </c>
      <c r="Z31" s="4" t="s">
        <v>344</v>
      </c>
      <c r="AA31" s="4" t="s">
        <v>365</v>
      </c>
      <c r="AB31" s="4" t="s">
        <v>344</v>
      </c>
      <c r="AC31" s="4" t="s">
        <v>344</v>
      </c>
      <c r="AD31" s="4" t="s">
        <v>344</v>
      </c>
      <c r="AE31" s="4" t="s">
        <v>344</v>
      </c>
      <c r="AF31" s="4" t="s">
        <v>344</v>
      </c>
      <c r="AG31" s="4" t="s">
        <v>344</v>
      </c>
      <c r="AH31" s="4" t="s">
        <v>344</v>
      </c>
      <c r="AI31" s="4" t="s">
        <v>344</v>
      </c>
      <c r="AJ31" s="4" t="s">
        <v>344</v>
      </c>
      <c r="AK31" s="4" t="s">
        <v>344</v>
      </c>
      <c r="AL31" s="4" t="s">
        <v>610</v>
      </c>
      <c r="AM31" s="4" t="str">
        <f>HYPERLINK("https%3A%2F%2Fwww.webofscience.com%2Fwos%2Fwoscc%2Ffull-record%2FWOS:001362668300001","View Full Record in Web of Science")</f>
        <v>View Full Record in Web of Science</v>
      </c>
    </row>
    <row r="32" spans="1:39">
      <c r="A32" s="4" t="s">
        <v>339</v>
      </c>
      <c r="B32" s="4" t="s">
        <v>611</v>
      </c>
      <c r="C32" s="4" t="s">
        <v>612</v>
      </c>
      <c r="D32" s="4" t="s">
        <v>613</v>
      </c>
      <c r="E32" s="4" t="s">
        <v>614</v>
      </c>
      <c r="F32" s="4" t="s">
        <v>344</v>
      </c>
      <c r="G32" s="4" t="s">
        <v>344</v>
      </c>
      <c r="H32" s="4" t="s">
        <v>344</v>
      </c>
      <c r="I32" s="4" t="s">
        <v>615</v>
      </c>
      <c r="J32" s="4" t="s">
        <v>344</v>
      </c>
      <c r="K32" s="4" t="s">
        <v>344</v>
      </c>
      <c r="L32" s="4" t="s">
        <v>344</v>
      </c>
      <c r="M32" s="4" t="s">
        <v>354</v>
      </c>
      <c r="N32" s="4">
        <v>2024</v>
      </c>
      <c r="O32" s="4">
        <v>14</v>
      </c>
      <c r="P32" s="4">
        <v>10</v>
      </c>
      <c r="Q32" s="4" t="s">
        <v>344</v>
      </c>
      <c r="R32" s="4" t="s">
        <v>344</v>
      </c>
      <c r="S32" s="4" t="s">
        <v>344</v>
      </c>
      <c r="T32" s="4" t="s">
        <v>344</v>
      </c>
      <c r="U32" s="4" t="s">
        <v>344</v>
      </c>
      <c r="V32" s="4" t="s">
        <v>344</v>
      </c>
      <c r="W32" s="4">
        <v>735</v>
      </c>
      <c r="X32" s="4" t="s">
        <v>616</v>
      </c>
      <c r="Y32" s="4" t="str">
        <f>HYPERLINK("http://dx.doi.org/10.3390/catal14100735","http://dx.doi.org/10.3390/catal14100735")</f>
        <v>http://dx.doi.org/10.3390/catal14100735</v>
      </c>
      <c r="Z32" s="4" t="s">
        <v>344</v>
      </c>
      <c r="AA32" s="4" t="s">
        <v>344</v>
      </c>
      <c r="AB32" s="4" t="s">
        <v>344</v>
      </c>
      <c r="AC32" s="4" t="s">
        <v>344</v>
      </c>
      <c r="AD32" s="4" t="s">
        <v>344</v>
      </c>
      <c r="AE32" s="4" t="s">
        <v>344</v>
      </c>
      <c r="AF32" s="4" t="s">
        <v>344</v>
      </c>
      <c r="AG32" s="4" t="s">
        <v>344</v>
      </c>
      <c r="AH32" s="4" t="s">
        <v>344</v>
      </c>
      <c r="AI32" s="4" t="s">
        <v>344</v>
      </c>
      <c r="AJ32" s="4" t="s">
        <v>344</v>
      </c>
      <c r="AK32" s="4" t="s">
        <v>344</v>
      </c>
      <c r="AL32" s="4" t="s">
        <v>617</v>
      </c>
      <c r="AM32" s="4" t="str">
        <f>HYPERLINK("https%3A%2F%2Fwww.webofscience.com%2Fwos%2Fwoscc%2Ffull-record%2FWOS:001342845300001","View Full Record in Web of Science")</f>
        <v>View Full Record in Web of Science</v>
      </c>
    </row>
    <row r="33" spans="1:39">
      <c r="A33" s="4" t="s">
        <v>339</v>
      </c>
      <c r="B33" s="4" t="s">
        <v>618</v>
      </c>
      <c r="C33" s="4" t="s">
        <v>619</v>
      </c>
      <c r="D33" s="4" t="s">
        <v>620</v>
      </c>
      <c r="E33" s="4" t="s">
        <v>621</v>
      </c>
      <c r="F33" s="4" t="s">
        <v>622</v>
      </c>
      <c r="G33" s="4" t="s">
        <v>623</v>
      </c>
      <c r="H33" s="4" t="s">
        <v>344</v>
      </c>
      <c r="I33" s="4" t="s">
        <v>624</v>
      </c>
      <c r="J33" s="4" t="s">
        <v>344</v>
      </c>
      <c r="K33" s="4" t="s">
        <v>344</v>
      </c>
      <c r="L33" s="4" t="s">
        <v>344</v>
      </c>
      <c r="M33" s="4" t="s">
        <v>625</v>
      </c>
      <c r="N33" s="4">
        <v>2024</v>
      </c>
      <c r="O33" s="4">
        <v>11</v>
      </c>
      <c r="P33" s="4">
        <v>5</v>
      </c>
      <c r="Q33" s="4" t="s">
        <v>344</v>
      </c>
      <c r="R33" s="4" t="s">
        <v>344</v>
      </c>
      <c r="S33" s="4" t="s">
        <v>344</v>
      </c>
      <c r="T33" s="4" t="s">
        <v>344</v>
      </c>
      <c r="U33" s="4">
        <v>222</v>
      </c>
      <c r="V33" s="4">
        <v>258</v>
      </c>
      <c r="W33" s="4" t="s">
        <v>344</v>
      </c>
      <c r="X33" s="4" t="s">
        <v>626</v>
      </c>
      <c r="Y33" s="4" t="str">
        <f>HYPERLINK("http://dx.doi.org/10.1093/jcde/qwae081","http://dx.doi.org/10.1093/jcde/qwae081")</f>
        <v>http://dx.doi.org/10.1093/jcde/qwae081</v>
      </c>
      <c r="Z33" s="4" t="s">
        <v>344</v>
      </c>
      <c r="AA33" s="4" t="s">
        <v>344</v>
      </c>
      <c r="AB33" s="4" t="s">
        <v>344</v>
      </c>
      <c r="AC33" s="4" t="s">
        <v>344</v>
      </c>
      <c r="AD33" s="4" t="s">
        <v>344</v>
      </c>
      <c r="AE33" s="4" t="s">
        <v>344</v>
      </c>
      <c r="AF33" s="4" t="s">
        <v>344</v>
      </c>
      <c r="AG33" s="4" t="s">
        <v>344</v>
      </c>
      <c r="AH33" s="4" t="s">
        <v>344</v>
      </c>
      <c r="AI33" s="4" t="s">
        <v>344</v>
      </c>
      <c r="AJ33" s="4" t="s">
        <v>344</v>
      </c>
      <c r="AK33" s="4" t="s">
        <v>344</v>
      </c>
      <c r="AL33" s="4" t="s">
        <v>627</v>
      </c>
      <c r="AM33" s="4" t="str">
        <f>HYPERLINK("https%3A%2F%2Fwww.webofscience.com%2Fwos%2Fwoscc%2Ffull-record%2FWOS:001332193200001","View Full Record in Web of Science")</f>
        <v>View Full Record in Web of Science</v>
      </c>
    </row>
    <row r="34" spans="1:39">
      <c r="A34" s="4" t="s">
        <v>339</v>
      </c>
      <c r="B34" s="4" t="s">
        <v>628</v>
      </c>
      <c r="C34" s="4" t="s">
        <v>629</v>
      </c>
      <c r="D34" s="4" t="s">
        <v>630</v>
      </c>
      <c r="E34" s="4" t="s">
        <v>631</v>
      </c>
      <c r="F34" s="4" t="s">
        <v>344</v>
      </c>
      <c r="G34" s="4" t="s">
        <v>344</v>
      </c>
      <c r="H34" s="4" t="s">
        <v>632</v>
      </c>
      <c r="I34" s="4" t="s">
        <v>344</v>
      </c>
      <c r="J34" s="4" t="s">
        <v>344</v>
      </c>
      <c r="K34" s="4" t="s">
        <v>344</v>
      </c>
      <c r="L34" s="4" t="s">
        <v>344</v>
      </c>
      <c r="M34" s="4" t="s">
        <v>633</v>
      </c>
      <c r="N34" s="4">
        <v>2024</v>
      </c>
      <c r="O34" s="4">
        <v>14</v>
      </c>
      <c r="P34" s="4">
        <v>1</v>
      </c>
      <c r="Q34" s="4" t="s">
        <v>344</v>
      </c>
      <c r="R34" s="4" t="s">
        <v>344</v>
      </c>
      <c r="S34" s="4" t="s">
        <v>344</v>
      </c>
      <c r="T34" s="4" t="s">
        <v>344</v>
      </c>
      <c r="U34" s="4" t="s">
        <v>344</v>
      </c>
      <c r="V34" s="4" t="s">
        <v>344</v>
      </c>
      <c r="W34" s="4">
        <v>25032</v>
      </c>
      <c r="X34" s="4" t="s">
        <v>634</v>
      </c>
      <c r="Y34" s="4" t="str">
        <f>HYPERLINK("http://dx.doi.org/10.1038/s41598-024-76939-0","http://dx.doi.org/10.1038/s41598-024-76939-0")</f>
        <v>http://dx.doi.org/10.1038/s41598-024-76939-0</v>
      </c>
      <c r="Z34" s="4" t="s">
        <v>344</v>
      </c>
      <c r="AA34" s="4" t="s">
        <v>344</v>
      </c>
      <c r="AB34" s="4" t="s">
        <v>344</v>
      </c>
      <c r="AC34" s="4" t="s">
        <v>344</v>
      </c>
      <c r="AD34" s="4" t="s">
        <v>344</v>
      </c>
      <c r="AE34" s="4" t="s">
        <v>344</v>
      </c>
      <c r="AF34" s="4" t="s">
        <v>344</v>
      </c>
      <c r="AG34" s="4">
        <v>39443584</v>
      </c>
      <c r="AH34" s="4" t="s">
        <v>344</v>
      </c>
      <c r="AI34" s="4" t="s">
        <v>344</v>
      </c>
      <c r="AJ34" s="4" t="s">
        <v>344</v>
      </c>
      <c r="AK34" s="4" t="s">
        <v>344</v>
      </c>
      <c r="AL34" s="4" t="s">
        <v>635</v>
      </c>
      <c r="AM34" s="4" t="str">
        <f>HYPERLINK("https%3A%2F%2Fwww.webofscience.com%2Fwos%2Fwoscc%2Ffull-record%2FWOS:001341352800089","View Full Record in Web of Science")</f>
        <v>View Full Record in Web of Science</v>
      </c>
    </row>
    <row r="35" spans="1:39">
      <c r="A35" s="4" t="s">
        <v>339</v>
      </c>
      <c r="B35" s="4" t="s">
        <v>636</v>
      </c>
      <c r="C35" s="4" t="s">
        <v>637</v>
      </c>
      <c r="D35" s="4" t="s">
        <v>638</v>
      </c>
      <c r="E35" s="4" t="s">
        <v>639</v>
      </c>
      <c r="F35" s="4" t="s">
        <v>640</v>
      </c>
      <c r="G35" s="4" t="s">
        <v>641</v>
      </c>
      <c r="H35" s="4" t="s">
        <v>642</v>
      </c>
      <c r="I35" s="4" t="s">
        <v>643</v>
      </c>
      <c r="J35" s="4" t="s">
        <v>344</v>
      </c>
      <c r="K35" s="4" t="s">
        <v>344</v>
      </c>
      <c r="L35" s="4" t="s">
        <v>344</v>
      </c>
      <c r="M35" s="4" t="s">
        <v>625</v>
      </c>
      <c r="N35" s="4">
        <v>2024</v>
      </c>
      <c r="O35" s="4">
        <v>89</v>
      </c>
      <c r="P35" s="4">
        <v>21</v>
      </c>
      <c r="Q35" s="4" t="s">
        <v>344</v>
      </c>
      <c r="R35" s="4" t="s">
        <v>344</v>
      </c>
      <c r="S35" s="4" t="s">
        <v>344</v>
      </c>
      <c r="T35" s="4" t="s">
        <v>344</v>
      </c>
      <c r="U35" s="4">
        <v>15953</v>
      </c>
      <c r="V35" s="4">
        <v>15963</v>
      </c>
      <c r="W35" s="4" t="s">
        <v>344</v>
      </c>
      <c r="X35" s="4" t="s">
        <v>644</v>
      </c>
      <c r="Y35" s="4" t="str">
        <f>HYPERLINK("http://dx.doi.org/10.1021/acs.joc.4c02206","http://dx.doi.org/10.1021/acs.joc.4c02206")</f>
        <v>http://dx.doi.org/10.1021/acs.joc.4c02206</v>
      </c>
      <c r="Z35" s="4" t="s">
        <v>344</v>
      </c>
      <c r="AA35" s="4" t="s">
        <v>375</v>
      </c>
      <c r="AB35" s="4" t="s">
        <v>344</v>
      </c>
      <c r="AC35" s="4" t="s">
        <v>344</v>
      </c>
      <c r="AD35" s="4" t="s">
        <v>344</v>
      </c>
      <c r="AE35" s="4" t="s">
        <v>344</v>
      </c>
      <c r="AF35" s="4" t="s">
        <v>344</v>
      </c>
      <c r="AG35" s="4">
        <v>39413407</v>
      </c>
      <c r="AH35" s="4" t="s">
        <v>344</v>
      </c>
      <c r="AI35" s="4" t="s">
        <v>344</v>
      </c>
      <c r="AJ35" s="4" t="s">
        <v>344</v>
      </c>
      <c r="AK35" s="4" t="s">
        <v>344</v>
      </c>
      <c r="AL35" s="4" t="s">
        <v>645</v>
      </c>
      <c r="AM35" s="4" t="str">
        <f>HYPERLINK("https%3A%2F%2Fwww.webofscience.com%2Fwos%2Fwoscc%2Ffull-record%2FWOS:001335192900001","View Full Record in Web of Science")</f>
        <v>View Full Record in Web of Science</v>
      </c>
    </row>
    <row r="36" spans="1:39">
      <c r="A36" s="4" t="s">
        <v>339</v>
      </c>
      <c r="B36" s="4" t="s">
        <v>646</v>
      </c>
      <c r="C36" s="4" t="s">
        <v>647</v>
      </c>
      <c r="D36" s="4" t="s">
        <v>648</v>
      </c>
      <c r="E36" s="4" t="s">
        <v>649</v>
      </c>
      <c r="F36" s="4" t="s">
        <v>344</v>
      </c>
      <c r="G36" s="4" t="s">
        <v>344</v>
      </c>
      <c r="H36" s="4" t="s">
        <v>650</v>
      </c>
      <c r="I36" s="4" t="s">
        <v>651</v>
      </c>
      <c r="J36" s="4" t="s">
        <v>344</v>
      </c>
      <c r="K36" s="4" t="s">
        <v>344</v>
      </c>
      <c r="L36" s="4" t="s">
        <v>344</v>
      </c>
      <c r="M36" s="4" t="s">
        <v>450</v>
      </c>
      <c r="N36" s="4">
        <v>2024</v>
      </c>
      <c r="O36" s="4">
        <v>231</v>
      </c>
      <c r="P36" s="4" t="s">
        <v>344</v>
      </c>
      <c r="Q36" s="4" t="s">
        <v>344</v>
      </c>
      <c r="R36" s="4" t="s">
        <v>344</v>
      </c>
      <c r="S36" s="4" t="s">
        <v>344</v>
      </c>
      <c r="T36" s="4" t="s">
        <v>344</v>
      </c>
      <c r="U36" s="4">
        <v>215</v>
      </c>
      <c r="V36" s="4">
        <v>225</v>
      </c>
      <c r="W36" s="4" t="s">
        <v>344</v>
      </c>
      <c r="X36" s="4" t="s">
        <v>652</v>
      </c>
      <c r="Y36" s="4" t="str">
        <f>HYPERLINK("http://dx.doi.org/10.1016/j.ymeth.2024.09.015","http://dx.doi.org/10.1016/j.ymeth.2024.09.015")</f>
        <v>http://dx.doi.org/10.1016/j.ymeth.2024.09.015</v>
      </c>
      <c r="Z36" s="4" t="s">
        <v>344</v>
      </c>
      <c r="AA36" s="4" t="s">
        <v>375</v>
      </c>
      <c r="AB36" s="4" t="s">
        <v>344</v>
      </c>
      <c r="AC36" s="4" t="s">
        <v>344</v>
      </c>
      <c r="AD36" s="4" t="s">
        <v>344</v>
      </c>
      <c r="AE36" s="4" t="s">
        <v>344</v>
      </c>
      <c r="AF36" s="4" t="s">
        <v>344</v>
      </c>
      <c r="AG36" s="4">
        <v>39396747</v>
      </c>
      <c r="AH36" s="4" t="s">
        <v>344</v>
      </c>
      <c r="AI36" s="4" t="s">
        <v>344</v>
      </c>
      <c r="AJ36" s="4" t="s">
        <v>344</v>
      </c>
      <c r="AK36" s="4" t="s">
        <v>344</v>
      </c>
      <c r="AL36" s="4" t="s">
        <v>653</v>
      </c>
      <c r="AM36" s="4" t="str">
        <f>HYPERLINK("https%3A%2F%2Fwww.webofscience.com%2Fwos%2Fwoscc%2Ffull-record%2FWOS:001338795400001","View Full Record in Web of Science")</f>
        <v>View Full Record in Web of Science</v>
      </c>
    </row>
    <row r="37" spans="1:39">
      <c r="A37" s="4" t="s">
        <v>339</v>
      </c>
      <c r="B37" s="4" t="s">
        <v>654</v>
      </c>
      <c r="C37" s="4" t="s">
        <v>655</v>
      </c>
      <c r="D37" s="4" t="s">
        <v>656</v>
      </c>
      <c r="E37" s="4" t="s">
        <v>657</v>
      </c>
      <c r="F37" s="4" t="s">
        <v>658</v>
      </c>
      <c r="G37" s="4" t="s">
        <v>659</v>
      </c>
      <c r="H37" s="4" t="s">
        <v>660</v>
      </c>
      <c r="I37" s="4" t="s">
        <v>661</v>
      </c>
      <c r="J37" s="4" t="s">
        <v>344</v>
      </c>
      <c r="K37" s="4" t="s">
        <v>344</v>
      </c>
      <c r="L37" s="4" t="s">
        <v>344</v>
      </c>
      <c r="M37" s="4" t="s">
        <v>662</v>
      </c>
      <c r="N37" s="4">
        <v>2024</v>
      </c>
      <c r="O37" s="4">
        <v>7</v>
      </c>
      <c r="P37" s="4" t="s">
        <v>344</v>
      </c>
      <c r="Q37" s="4" t="s">
        <v>344</v>
      </c>
      <c r="R37" s="4" t="s">
        <v>344</v>
      </c>
      <c r="S37" s="4" t="s">
        <v>344</v>
      </c>
      <c r="T37" s="4" t="s">
        <v>344</v>
      </c>
      <c r="U37" s="4" t="s">
        <v>344</v>
      </c>
      <c r="V37" s="4" t="s">
        <v>344</v>
      </c>
      <c r="W37" s="4">
        <v>525</v>
      </c>
      <c r="X37" s="4" t="s">
        <v>663</v>
      </c>
      <c r="Y37" s="4" t="str">
        <f>HYPERLINK("http://dx.doi.org/10.34133/research.0525","http://dx.doi.org/10.34133/research.0525")</f>
        <v>http://dx.doi.org/10.34133/research.0525</v>
      </c>
      <c r="Z37" s="4" t="s">
        <v>344</v>
      </c>
      <c r="AA37" s="4" t="s">
        <v>344</v>
      </c>
      <c r="AB37" s="4" t="s">
        <v>344</v>
      </c>
      <c r="AC37" s="4" t="s">
        <v>344</v>
      </c>
      <c r="AD37" s="4" t="s">
        <v>344</v>
      </c>
      <c r="AE37" s="4" t="s">
        <v>344</v>
      </c>
      <c r="AF37" s="4" t="s">
        <v>344</v>
      </c>
      <c r="AG37" s="4">
        <v>39525612</v>
      </c>
      <c r="AH37" s="4" t="s">
        <v>344</v>
      </c>
      <c r="AI37" s="4" t="s">
        <v>344</v>
      </c>
      <c r="AJ37" s="4" t="s">
        <v>344</v>
      </c>
      <c r="AK37" s="4" t="s">
        <v>344</v>
      </c>
      <c r="AL37" s="4" t="s">
        <v>664</v>
      </c>
      <c r="AM37" s="4" t="str">
        <f>HYPERLINK("https%3A%2F%2Fwww.webofscience.com%2Fwos%2Fwoscc%2Ffull-record%2FWOS:001350805700001","View Full Record in Web of Science")</f>
        <v>View Full Record in Web of Science</v>
      </c>
    </row>
    <row r="38" spans="1:39">
      <c r="A38" s="4" t="s">
        <v>339</v>
      </c>
      <c r="B38" s="4" t="s">
        <v>665</v>
      </c>
      <c r="C38" s="4" t="s">
        <v>666</v>
      </c>
      <c r="D38" s="4" t="s">
        <v>667</v>
      </c>
      <c r="E38" s="4" t="s">
        <v>668</v>
      </c>
      <c r="F38" s="4" t="s">
        <v>669</v>
      </c>
      <c r="G38" s="4" t="s">
        <v>344</v>
      </c>
      <c r="H38" s="4" t="s">
        <v>670</v>
      </c>
      <c r="I38" s="4" t="s">
        <v>671</v>
      </c>
      <c r="J38" s="4" t="s">
        <v>344</v>
      </c>
      <c r="K38" s="4" t="s">
        <v>344</v>
      </c>
      <c r="L38" s="4" t="s">
        <v>344</v>
      </c>
      <c r="M38" s="4" t="s">
        <v>672</v>
      </c>
      <c r="N38" s="4">
        <v>2024</v>
      </c>
      <c r="O38" s="4">
        <v>857</v>
      </c>
      <c r="P38" s="4" t="s">
        <v>344</v>
      </c>
      <c r="Q38" s="4" t="s">
        <v>344</v>
      </c>
      <c r="R38" s="4" t="s">
        <v>344</v>
      </c>
      <c r="S38" s="4" t="s">
        <v>344</v>
      </c>
      <c r="T38" s="4" t="s">
        <v>344</v>
      </c>
      <c r="U38" s="4" t="s">
        <v>344</v>
      </c>
      <c r="V38" s="4" t="s">
        <v>344</v>
      </c>
      <c r="W38" s="4">
        <v>141672</v>
      </c>
      <c r="X38" s="4" t="s">
        <v>673</v>
      </c>
      <c r="Y38" s="4" t="str">
        <f>HYPERLINK("http://dx.doi.org/10.1016/j.cplett.2024.141672","http://dx.doi.org/10.1016/j.cplett.2024.141672")</f>
        <v>http://dx.doi.org/10.1016/j.cplett.2024.141672</v>
      </c>
      <c r="Z38" s="4" t="s">
        <v>344</v>
      </c>
      <c r="AA38" s="4" t="s">
        <v>375</v>
      </c>
      <c r="AB38" s="4" t="s">
        <v>344</v>
      </c>
      <c r="AC38" s="4" t="s">
        <v>344</v>
      </c>
      <c r="AD38" s="4" t="s">
        <v>344</v>
      </c>
      <c r="AE38" s="4" t="s">
        <v>344</v>
      </c>
      <c r="AF38" s="4" t="s">
        <v>344</v>
      </c>
      <c r="AG38" s="4" t="s">
        <v>344</v>
      </c>
      <c r="AH38" s="4" t="s">
        <v>344</v>
      </c>
      <c r="AI38" s="4" t="s">
        <v>344</v>
      </c>
      <c r="AJ38" s="4" t="s">
        <v>344</v>
      </c>
      <c r="AK38" s="4" t="s">
        <v>344</v>
      </c>
      <c r="AL38" s="4" t="s">
        <v>674</v>
      </c>
      <c r="AM38" s="4" t="str">
        <f>HYPERLINK("https%3A%2F%2Fwww.webofscience.com%2Fwos%2Fwoscc%2Ffull-record%2FWOS:001342534800001","View Full Record in Web of Science")</f>
        <v>View Full Record in Web of Science</v>
      </c>
    </row>
    <row r="39" spans="1:39">
      <c r="A39" s="4" t="s">
        <v>339</v>
      </c>
      <c r="B39" s="4" t="s">
        <v>675</v>
      </c>
      <c r="C39" s="4" t="s">
        <v>676</v>
      </c>
      <c r="D39" s="4" t="s">
        <v>677</v>
      </c>
      <c r="E39" s="4" t="s">
        <v>678</v>
      </c>
      <c r="F39" s="4" t="s">
        <v>679</v>
      </c>
      <c r="G39" s="4" t="s">
        <v>680</v>
      </c>
      <c r="H39" s="4" t="s">
        <v>681</v>
      </c>
      <c r="I39" s="4" t="s">
        <v>682</v>
      </c>
      <c r="J39" s="4" t="s">
        <v>344</v>
      </c>
      <c r="K39" s="4" t="s">
        <v>344</v>
      </c>
      <c r="L39" s="4" t="s">
        <v>344</v>
      </c>
      <c r="M39" s="4" t="s">
        <v>433</v>
      </c>
      <c r="N39" s="4">
        <v>2024</v>
      </c>
      <c r="O39" s="4" t="s">
        <v>344</v>
      </c>
      <c r="P39" s="4" t="s">
        <v>344</v>
      </c>
      <c r="Q39" s="4" t="s">
        <v>344</v>
      </c>
      <c r="R39" s="4" t="s">
        <v>344</v>
      </c>
      <c r="S39" s="4" t="s">
        <v>344</v>
      </c>
      <c r="T39" s="4" t="s">
        <v>344</v>
      </c>
      <c r="U39" s="4" t="s">
        <v>344</v>
      </c>
      <c r="V39" s="4" t="s">
        <v>344</v>
      </c>
      <c r="W39" s="4" t="s">
        <v>344</v>
      </c>
      <c r="X39" s="4" t="s">
        <v>683</v>
      </c>
      <c r="Y39" s="4" t="str">
        <f>HYPERLINK("http://dx.doi.org/10.1039/d4ta05504g","http://dx.doi.org/10.1039/d4ta05504g")</f>
        <v>http://dx.doi.org/10.1039/d4ta05504g</v>
      </c>
      <c r="Z39" s="4" t="s">
        <v>344</v>
      </c>
      <c r="AA39" s="4" t="s">
        <v>365</v>
      </c>
      <c r="AB39" s="4" t="s">
        <v>344</v>
      </c>
      <c r="AC39" s="4" t="s">
        <v>344</v>
      </c>
      <c r="AD39" s="4" t="s">
        <v>344</v>
      </c>
      <c r="AE39" s="4" t="s">
        <v>344</v>
      </c>
      <c r="AF39" s="4" t="s">
        <v>344</v>
      </c>
      <c r="AG39" s="4" t="s">
        <v>344</v>
      </c>
      <c r="AH39" s="4" t="s">
        <v>344</v>
      </c>
      <c r="AI39" s="4" t="s">
        <v>344</v>
      </c>
      <c r="AJ39" s="4" t="s">
        <v>344</v>
      </c>
      <c r="AK39" s="4" t="s">
        <v>344</v>
      </c>
      <c r="AL39" s="4" t="s">
        <v>684</v>
      </c>
      <c r="AM39" s="4" t="str">
        <f>HYPERLINK("https%3A%2F%2Fwww.webofscience.com%2Fwos%2Fwoscc%2Ffull-record%2FWOS:001353904600001","View Full Record in Web of Science")</f>
        <v>View Full Record in Web of Science</v>
      </c>
    </row>
    <row r="40" spans="1:39">
      <c r="A40" s="4" t="s">
        <v>339</v>
      </c>
      <c r="B40" s="4" t="s">
        <v>685</v>
      </c>
      <c r="C40" s="4" t="s">
        <v>686</v>
      </c>
      <c r="D40" s="4" t="s">
        <v>687</v>
      </c>
      <c r="E40" s="4" t="s">
        <v>688</v>
      </c>
      <c r="F40" s="4" t="s">
        <v>689</v>
      </c>
      <c r="G40" s="4" t="s">
        <v>344</v>
      </c>
      <c r="H40" s="4" t="s">
        <v>690</v>
      </c>
      <c r="I40" s="4" t="s">
        <v>691</v>
      </c>
      <c r="J40" s="4" t="s">
        <v>344</v>
      </c>
      <c r="K40" s="4" t="s">
        <v>344</v>
      </c>
      <c r="L40" s="4" t="s">
        <v>344</v>
      </c>
      <c r="M40" s="4" t="s">
        <v>574</v>
      </c>
      <c r="N40" s="4">
        <v>2024</v>
      </c>
      <c r="O40" s="4">
        <v>99</v>
      </c>
      <c r="P40" s="4">
        <v>10</v>
      </c>
      <c r="Q40" s="4" t="s">
        <v>344</v>
      </c>
      <c r="R40" s="4" t="s">
        <v>344</v>
      </c>
      <c r="S40" s="4" t="s">
        <v>344</v>
      </c>
      <c r="T40" s="4" t="s">
        <v>344</v>
      </c>
      <c r="U40" s="4" t="s">
        <v>344</v>
      </c>
      <c r="V40" s="4" t="s">
        <v>344</v>
      </c>
      <c r="W40" s="4">
        <v>105929</v>
      </c>
      <c r="X40" s="4" t="s">
        <v>692</v>
      </c>
      <c r="Y40" s="4" t="str">
        <f>HYPERLINK("http://dx.doi.org/10.1088/1402-4896/ad72a4","http://dx.doi.org/10.1088/1402-4896/ad72a4")</f>
        <v>http://dx.doi.org/10.1088/1402-4896/ad72a4</v>
      </c>
      <c r="Z40" s="4" t="s">
        <v>344</v>
      </c>
      <c r="AA40" s="4" t="s">
        <v>344</v>
      </c>
      <c r="AB40" s="4" t="s">
        <v>344</v>
      </c>
      <c r="AC40" s="4" t="s">
        <v>344</v>
      </c>
      <c r="AD40" s="4" t="s">
        <v>344</v>
      </c>
      <c r="AE40" s="4" t="s">
        <v>344</v>
      </c>
      <c r="AF40" s="4" t="s">
        <v>344</v>
      </c>
      <c r="AG40" s="4" t="s">
        <v>344</v>
      </c>
      <c r="AH40" s="4" t="s">
        <v>344</v>
      </c>
      <c r="AI40" s="4" t="s">
        <v>344</v>
      </c>
      <c r="AJ40" s="4" t="s">
        <v>344</v>
      </c>
      <c r="AK40" s="4" t="s">
        <v>344</v>
      </c>
      <c r="AL40" s="4" t="s">
        <v>693</v>
      </c>
      <c r="AM40" s="4" t="str">
        <f>HYPERLINK("https%3A%2F%2Fwww.webofscience.com%2Fwos%2Fwoscc%2Ffull-record%2FWOS:001305972000001","View Full Record in Web of Science")</f>
        <v>View Full Record in Web of Science</v>
      </c>
    </row>
    <row r="41" spans="1:39">
      <c r="A41" s="4" t="s">
        <v>339</v>
      </c>
      <c r="B41" s="4" t="s">
        <v>694</v>
      </c>
      <c r="C41" s="4" t="s">
        <v>695</v>
      </c>
      <c r="D41" s="4" t="s">
        <v>696</v>
      </c>
      <c r="E41" s="4" t="s">
        <v>697</v>
      </c>
      <c r="F41" s="4" t="s">
        <v>698</v>
      </c>
      <c r="G41" s="4" t="s">
        <v>344</v>
      </c>
      <c r="H41" s="4" t="s">
        <v>699</v>
      </c>
      <c r="I41" s="4" t="s">
        <v>344</v>
      </c>
      <c r="J41" s="4" t="s">
        <v>344</v>
      </c>
      <c r="K41" s="4" t="s">
        <v>344</v>
      </c>
      <c r="L41" s="4" t="s">
        <v>344</v>
      </c>
      <c r="M41" s="4" t="s">
        <v>450</v>
      </c>
      <c r="N41" s="4">
        <v>2024</v>
      </c>
      <c r="O41" s="4">
        <v>36</v>
      </c>
      <c r="P41" s="4" t="s">
        <v>344</v>
      </c>
      <c r="Q41" s="4" t="s">
        <v>344</v>
      </c>
      <c r="R41" s="4" t="s">
        <v>344</v>
      </c>
      <c r="S41" s="4" t="s">
        <v>344</v>
      </c>
      <c r="T41" s="4" t="s">
        <v>344</v>
      </c>
      <c r="U41" s="4" t="s">
        <v>344</v>
      </c>
      <c r="V41" s="4" t="s">
        <v>344</v>
      </c>
      <c r="W41" s="4">
        <v>103856</v>
      </c>
      <c r="X41" s="4" t="s">
        <v>700</v>
      </c>
      <c r="Y41" s="4" t="str">
        <f>HYPERLINK("http://dx.doi.org/10.1016/j.eti.2024.103856","http://dx.doi.org/10.1016/j.eti.2024.103856")</f>
        <v>http://dx.doi.org/10.1016/j.eti.2024.103856</v>
      </c>
      <c r="Z41" s="4" t="s">
        <v>344</v>
      </c>
      <c r="AA41" s="4" t="s">
        <v>375</v>
      </c>
      <c r="AB41" s="4" t="s">
        <v>344</v>
      </c>
      <c r="AC41" s="4" t="s">
        <v>344</v>
      </c>
      <c r="AD41" s="4" t="s">
        <v>344</v>
      </c>
      <c r="AE41" s="4" t="s">
        <v>344</v>
      </c>
      <c r="AF41" s="4" t="s">
        <v>344</v>
      </c>
      <c r="AG41" s="4" t="s">
        <v>344</v>
      </c>
      <c r="AH41" s="4" t="s">
        <v>344</v>
      </c>
      <c r="AI41" s="4" t="s">
        <v>344</v>
      </c>
      <c r="AJ41" s="4" t="s">
        <v>344</v>
      </c>
      <c r="AK41" s="4" t="s">
        <v>344</v>
      </c>
      <c r="AL41" s="4" t="s">
        <v>701</v>
      </c>
      <c r="AM41" s="4" t="str">
        <f>HYPERLINK("https%3A%2F%2Fwww.webofscience.com%2Fwos%2Fwoscc%2Ffull-record%2FWOS:001332978300001","View Full Record in Web of Science")</f>
        <v>View Full Record in Web of Science</v>
      </c>
    </row>
    <row r="42" spans="1:39">
      <c r="A42" s="4" t="s">
        <v>339</v>
      </c>
      <c r="B42" s="4" t="s">
        <v>702</v>
      </c>
      <c r="C42" s="4" t="s">
        <v>703</v>
      </c>
      <c r="D42" s="4" t="s">
        <v>704</v>
      </c>
      <c r="E42" s="4" t="s">
        <v>705</v>
      </c>
      <c r="F42" s="4" t="s">
        <v>344</v>
      </c>
      <c r="G42" s="4" t="s">
        <v>706</v>
      </c>
      <c r="H42" s="4" t="s">
        <v>707</v>
      </c>
      <c r="I42" s="4" t="s">
        <v>708</v>
      </c>
      <c r="J42" s="4" t="s">
        <v>344</v>
      </c>
      <c r="K42" s="4" t="s">
        <v>344</v>
      </c>
      <c r="L42" s="4" t="s">
        <v>344</v>
      </c>
      <c r="M42" s="4" t="s">
        <v>662</v>
      </c>
      <c r="N42" s="4">
        <v>2024</v>
      </c>
      <c r="O42" s="4">
        <v>2024</v>
      </c>
      <c r="P42" s="4" t="s">
        <v>344</v>
      </c>
      <c r="Q42" s="4" t="s">
        <v>344</v>
      </c>
      <c r="R42" s="4" t="s">
        <v>344</v>
      </c>
      <c r="S42" s="4" t="s">
        <v>344</v>
      </c>
      <c r="T42" s="4" t="s">
        <v>344</v>
      </c>
      <c r="U42" s="4" t="s">
        <v>344</v>
      </c>
      <c r="V42" s="4" t="s">
        <v>344</v>
      </c>
      <c r="W42" s="4">
        <v>5873909</v>
      </c>
      <c r="X42" s="4" t="s">
        <v>709</v>
      </c>
      <c r="Y42" s="4" t="str">
        <f>HYPERLINK("http://dx.doi.org/10.1049/2024/5873909","http://dx.doi.org/10.1049/2024/5873909")</f>
        <v>http://dx.doi.org/10.1049/2024/5873909</v>
      </c>
      <c r="Z42" s="4" t="s">
        <v>344</v>
      </c>
      <c r="AA42" s="4" t="s">
        <v>344</v>
      </c>
      <c r="AB42" s="4" t="s">
        <v>344</v>
      </c>
      <c r="AC42" s="4" t="s">
        <v>344</v>
      </c>
      <c r="AD42" s="4" t="s">
        <v>344</v>
      </c>
      <c r="AE42" s="4" t="s">
        <v>344</v>
      </c>
      <c r="AF42" s="4" t="s">
        <v>344</v>
      </c>
      <c r="AG42" s="4" t="s">
        <v>344</v>
      </c>
      <c r="AH42" s="4" t="s">
        <v>344</v>
      </c>
      <c r="AI42" s="4" t="s">
        <v>344</v>
      </c>
      <c r="AJ42" s="4" t="s">
        <v>344</v>
      </c>
      <c r="AK42" s="4" t="s">
        <v>344</v>
      </c>
      <c r="AL42" s="4" t="s">
        <v>710</v>
      </c>
      <c r="AM42" s="4" t="str">
        <f>HYPERLINK("https%3A%2F%2Fwww.webofscience.com%2Fwos%2Fwoscc%2Ffull-record%2FWOS:001356399900001","View Full Record in Web of Science")</f>
        <v>View Full Record in Web of Science</v>
      </c>
    </row>
    <row r="43" spans="1:39">
      <c r="A43" s="4" t="s">
        <v>339</v>
      </c>
      <c r="B43" s="4" t="s">
        <v>711</v>
      </c>
      <c r="C43" s="4" t="s">
        <v>712</v>
      </c>
      <c r="D43" s="4" t="s">
        <v>713</v>
      </c>
      <c r="E43" s="4" t="s">
        <v>714</v>
      </c>
      <c r="F43" s="4" t="s">
        <v>715</v>
      </c>
      <c r="G43" s="4" t="s">
        <v>716</v>
      </c>
      <c r="H43" s="4" t="s">
        <v>717</v>
      </c>
      <c r="I43" s="4" t="s">
        <v>718</v>
      </c>
      <c r="J43" s="4" t="s">
        <v>344</v>
      </c>
      <c r="K43" s="4" t="s">
        <v>344</v>
      </c>
      <c r="L43" s="4" t="s">
        <v>344</v>
      </c>
      <c r="M43" s="4" t="s">
        <v>719</v>
      </c>
      <c r="N43" s="4">
        <v>2024</v>
      </c>
      <c r="O43" s="4">
        <v>57</v>
      </c>
      <c r="P43" s="4">
        <v>20</v>
      </c>
      <c r="Q43" s="4" t="s">
        <v>344</v>
      </c>
      <c r="R43" s="4" t="s">
        <v>344</v>
      </c>
      <c r="S43" s="4" t="s">
        <v>344</v>
      </c>
      <c r="T43" s="4" t="s">
        <v>344</v>
      </c>
      <c r="U43" s="4">
        <v>9698</v>
      </c>
      <c r="V43" s="4">
        <v>9710</v>
      </c>
      <c r="W43" s="4" t="s">
        <v>344</v>
      </c>
      <c r="X43" s="4" t="s">
        <v>720</v>
      </c>
      <c r="Y43" s="4" t="str">
        <f>HYPERLINK("http://dx.doi.org/10.1021/acs.macromol.4c02017","http://dx.doi.org/10.1021/acs.macromol.4c02017")</f>
        <v>http://dx.doi.org/10.1021/acs.macromol.4c02017</v>
      </c>
      <c r="Z43" s="4" t="s">
        <v>344</v>
      </c>
      <c r="AA43" s="4" t="s">
        <v>375</v>
      </c>
      <c r="AB43" s="4" t="s">
        <v>344</v>
      </c>
      <c r="AC43" s="4" t="s">
        <v>344</v>
      </c>
      <c r="AD43" s="4" t="s">
        <v>344</v>
      </c>
      <c r="AE43" s="4" t="s">
        <v>344</v>
      </c>
      <c r="AF43" s="4" t="s">
        <v>344</v>
      </c>
      <c r="AG43" s="4" t="s">
        <v>344</v>
      </c>
      <c r="AH43" s="4" t="s">
        <v>344</v>
      </c>
      <c r="AI43" s="4" t="s">
        <v>344</v>
      </c>
      <c r="AJ43" s="4" t="s">
        <v>344</v>
      </c>
      <c r="AK43" s="4" t="s">
        <v>344</v>
      </c>
      <c r="AL43" s="4" t="s">
        <v>721</v>
      </c>
      <c r="AM43" s="4" t="str">
        <f>HYPERLINK("https%3A%2F%2Fwww.webofscience.com%2Fwos%2Fwoscc%2Ffull-record%2FWOS:001335481000001","View Full Record in Web of Science")</f>
        <v>View Full Record in Web of Science</v>
      </c>
    </row>
    <row r="44" spans="1:39">
      <c r="A44" s="4" t="s">
        <v>339</v>
      </c>
      <c r="B44" s="4" t="s">
        <v>722</v>
      </c>
      <c r="C44" s="4" t="s">
        <v>723</v>
      </c>
      <c r="D44" s="4" t="s">
        <v>724</v>
      </c>
      <c r="E44" s="4" t="s">
        <v>725</v>
      </c>
      <c r="F44" s="4" t="s">
        <v>726</v>
      </c>
      <c r="G44" s="4" t="s">
        <v>727</v>
      </c>
      <c r="H44" s="4" t="s">
        <v>728</v>
      </c>
      <c r="I44" s="4" t="s">
        <v>729</v>
      </c>
      <c r="J44" s="4" t="s">
        <v>344</v>
      </c>
      <c r="K44" s="4" t="s">
        <v>344</v>
      </c>
      <c r="L44" s="4" t="s">
        <v>344</v>
      </c>
      <c r="M44" s="4" t="s">
        <v>730</v>
      </c>
      <c r="N44" s="4">
        <v>2024</v>
      </c>
      <c r="O44" s="4">
        <v>169</v>
      </c>
      <c r="P44" s="4" t="s">
        <v>344</v>
      </c>
      <c r="Q44" s="4" t="s">
        <v>731</v>
      </c>
      <c r="R44" s="4" t="s">
        <v>344</v>
      </c>
      <c r="S44" s="4" t="s">
        <v>344</v>
      </c>
      <c r="T44" s="4" t="s">
        <v>344</v>
      </c>
      <c r="U44" s="4" t="s">
        <v>344</v>
      </c>
      <c r="V44" s="4" t="s">
        <v>344</v>
      </c>
      <c r="W44" s="4">
        <v>106007</v>
      </c>
      <c r="X44" s="4" t="s">
        <v>732</v>
      </c>
      <c r="Y44" s="4" t="str">
        <f>HYPERLINK("http://dx.doi.org/10.1016/j.enganabound.2024.106007","http://dx.doi.org/10.1016/j.enganabound.2024.106007")</f>
        <v>http://dx.doi.org/10.1016/j.enganabound.2024.106007</v>
      </c>
      <c r="Z44" s="4" t="s">
        <v>344</v>
      </c>
      <c r="AA44" s="4" t="s">
        <v>365</v>
      </c>
      <c r="AB44" s="4" t="s">
        <v>344</v>
      </c>
      <c r="AC44" s="4" t="s">
        <v>344</v>
      </c>
      <c r="AD44" s="4" t="s">
        <v>344</v>
      </c>
      <c r="AE44" s="4" t="s">
        <v>344</v>
      </c>
      <c r="AF44" s="4" t="s">
        <v>344</v>
      </c>
      <c r="AG44" s="4" t="s">
        <v>344</v>
      </c>
      <c r="AH44" s="4" t="s">
        <v>344</v>
      </c>
      <c r="AI44" s="4" t="s">
        <v>344</v>
      </c>
      <c r="AJ44" s="4" t="s">
        <v>344</v>
      </c>
      <c r="AK44" s="4" t="s">
        <v>344</v>
      </c>
      <c r="AL44" s="4" t="s">
        <v>733</v>
      </c>
      <c r="AM44" s="4" t="str">
        <f>HYPERLINK("https%3A%2F%2Fwww.webofscience.com%2Fwos%2Fwoscc%2Ffull-record%2FWOS:001350328300001","View Full Record in Web of Science")</f>
        <v>View Full Record in Web of Science</v>
      </c>
    </row>
    <row r="45" spans="1:39">
      <c r="A45" s="4" t="s">
        <v>339</v>
      </c>
      <c r="B45" s="4" t="s">
        <v>734</v>
      </c>
      <c r="C45" s="4" t="s">
        <v>735</v>
      </c>
      <c r="D45" s="4" t="s">
        <v>736</v>
      </c>
      <c r="E45" s="4" t="s">
        <v>737</v>
      </c>
      <c r="F45" s="4" t="s">
        <v>738</v>
      </c>
      <c r="G45" s="4" t="s">
        <v>739</v>
      </c>
      <c r="H45" s="4" t="s">
        <v>740</v>
      </c>
      <c r="I45" s="4" t="s">
        <v>741</v>
      </c>
      <c r="J45" s="4" t="s">
        <v>344</v>
      </c>
      <c r="K45" s="4" t="s">
        <v>344</v>
      </c>
      <c r="L45" s="4" t="s">
        <v>344</v>
      </c>
      <c r="M45" s="4" t="s">
        <v>354</v>
      </c>
      <c r="N45" s="4">
        <v>2024</v>
      </c>
      <c r="O45" s="4">
        <v>46</v>
      </c>
      <c r="P45" s="4">
        <v>10</v>
      </c>
      <c r="Q45" s="4" t="s">
        <v>344</v>
      </c>
      <c r="R45" s="4" t="s">
        <v>344</v>
      </c>
      <c r="S45" s="4" t="s">
        <v>344</v>
      </c>
      <c r="T45" s="4" t="s">
        <v>344</v>
      </c>
      <c r="U45" s="4">
        <v>6795</v>
      </c>
      <c r="V45" s="4">
        <v>6808</v>
      </c>
      <c r="W45" s="4" t="s">
        <v>344</v>
      </c>
      <c r="X45" s="4" t="s">
        <v>742</v>
      </c>
      <c r="Y45" s="4" t="str">
        <f>HYPERLINK("http://dx.doi.org/10.1109/TPAMI.2024.3386828","http://dx.doi.org/10.1109/TPAMI.2024.3386828")</f>
        <v>http://dx.doi.org/10.1109/TPAMI.2024.3386828</v>
      </c>
      <c r="Z45" s="4" t="s">
        <v>344</v>
      </c>
      <c r="AA45" s="4" t="s">
        <v>344</v>
      </c>
      <c r="AB45" s="4" t="s">
        <v>344</v>
      </c>
      <c r="AC45" s="4" t="s">
        <v>344</v>
      </c>
      <c r="AD45" s="4" t="s">
        <v>344</v>
      </c>
      <c r="AE45" s="4" t="s">
        <v>344</v>
      </c>
      <c r="AF45" s="4" t="s">
        <v>344</v>
      </c>
      <c r="AG45" s="4">
        <v>38593012</v>
      </c>
      <c r="AH45" s="4" t="s">
        <v>344</v>
      </c>
      <c r="AI45" s="4" t="s">
        <v>344</v>
      </c>
      <c r="AJ45" s="4" t="s">
        <v>344</v>
      </c>
      <c r="AK45" s="4" t="s">
        <v>344</v>
      </c>
      <c r="AL45" s="4" t="s">
        <v>743</v>
      </c>
      <c r="AM45" s="4" t="str">
        <f>HYPERLINK("https%3A%2F%2Fwww.webofscience.com%2Fwos%2Fwoscc%2Ffull-record%2FWOS:001308236900027","View Full Record in Web of Science")</f>
        <v>View Full Record in Web of Science</v>
      </c>
    </row>
    <row r="46" spans="1:39">
      <c r="A46" s="4" t="s">
        <v>339</v>
      </c>
      <c r="B46" s="4" t="s">
        <v>744</v>
      </c>
      <c r="C46" s="4" t="s">
        <v>745</v>
      </c>
      <c r="D46" s="4" t="s">
        <v>746</v>
      </c>
      <c r="E46" s="4" t="s">
        <v>747</v>
      </c>
      <c r="F46" s="4" t="s">
        <v>344</v>
      </c>
      <c r="G46" s="4" t="s">
        <v>344</v>
      </c>
      <c r="H46" s="4" t="s">
        <v>748</v>
      </c>
      <c r="I46" s="4" t="s">
        <v>344</v>
      </c>
      <c r="J46" s="4" t="s">
        <v>344</v>
      </c>
      <c r="K46" s="4" t="s">
        <v>344</v>
      </c>
      <c r="L46" s="4" t="s">
        <v>344</v>
      </c>
      <c r="M46" s="4" t="s">
        <v>749</v>
      </c>
      <c r="N46" s="4">
        <v>2024</v>
      </c>
      <c r="O46" s="4">
        <v>25</v>
      </c>
      <c r="P46" s="4">
        <v>1</v>
      </c>
      <c r="Q46" s="4" t="s">
        <v>344</v>
      </c>
      <c r="R46" s="4" t="s">
        <v>344</v>
      </c>
      <c r="S46" s="4" t="s">
        <v>344</v>
      </c>
      <c r="T46" s="4" t="s">
        <v>344</v>
      </c>
      <c r="U46" s="4" t="s">
        <v>344</v>
      </c>
      <c r="V46" s="4" t="s">
        <v>344</v>
      </c>
      <c r="W46" s="4">
        <v>1062</v>
      </c>
      <c r="X46" s="4" t="s">
        <v>750</v>
      </c>
      <c r="Y46" s="4" t="str">
        <f>HYPERLINK("http://dx.doi.org/10.1186/s12864-024-10978-9","http://dx.doi.org/10.1186/s12864-024-10978-9")</f>
        <v>http://dx.doi.org/10.1186/s12864-024-10978-9</v>
      </c>
      <c r="Z46" s="4" t="s">
        <v>344</v>
      </c>
      <c r="AA46" s="4" t="s">
        <v>344</v>
      </c>
      <c r="AB46" s="4" t="s">
        <v>344</v>
      </c>
      <c r="AC46" s="4" t="s">
        <v>344</v>
      </c>
      <c r="AD46" s="4" t="s">
        <v>344</v>
      </c>
      <c r="AE46" s="4" t="s">
        <v>344</v>
      </c>
      <c r="AF46" s="4" t="s">
        <v>344</v>
      </c>
      <c r="AG46" s="4">
        <v>39522019</v>
      </c>
      <c r="AH46" s="4" t="s">
        <v>344</v>
      </c>
      <c r="AI46" s="4" t="s">
        <v>344</v>
      </c>
      <c r="AJ46" s="4" t="s">
        <v>344</v>
      </c>
      <c r="AK46" s="4" t="s">
        <v>344</v>
      </c>
      <c r="AL46" s="4" t="s">
        <v>751</v>
      </c>
      <c r="AM46" s="4" t="str">
        <f>HYPERLINK("https%3A%2F%2Fwww.webofscience.com%2Fwos%2Fwoscc%2Ffull-record%2FWOS:001351561300001","View Full Record in Web of Science")</f>
        <v>View Full Record in Web of Science</v>
      </c>
    </row>
    <row r="47" spans="1:39">
      <c r="A47" s="4" t="s">
        <v>339</v>
      </c>
      <c r="B47" s="4" t="s">
        <v>752</v>
      </c>
      <c r="C47" s="4" t="s">
        <v>753</v>
      </c>
      <c r="D47" s="4" t="s">
        <v>754</v>
      </c>
      <c r="E47" s="4" t="s">
        <v>755</v>
      </c>
      <c r="F47" s="4" t="s">
        <v>344</v>
      </c>
      <c r="G47" s="4" t="s">
        <v>344</v>
      </c>
      <c r="H47" s="4" t="s">
        <v>756</v>
      </c>
      <c r="I47" s="4" t="s">
        <v>757</v>
      </c>
      <c r="J47" s="4" t="s">
        <v>344</v>
      </c>
      <c r="K47" s="4" t="s">
        <v>344</v>
      </c>
      <c r="L47" s="4" t="s">
        <v>344</v>
      </c>
      <c r="M47" s="4" t="s">
        <v>574</v>
      </c>
      <c r="N47" s="4">
        <v>2024</v>
      </c>
      <c r="O47" s="4">
        <v>261</v>
      </c>
      <c r="P47" s="4" t="s">
        <v>344</v>
      </c>
      <c r="Q47" s="4" t="s">
        <v>344</v>
      </c>
      <c r="R47" s="4" t="s">
        <v>344</v>
      </c>
      <c r="S47" s="4" t="s">
        <v>344</v>
      </c>
      <c r="T47" s="4" t="s">
        <v>344</v>
      </c>
      <c r="U47" s="4" t="s">
        <v>344</v>
      </c>
      <c r="V47" s="4" t="s">
        <v>344</v>
      </c>
      <c r="W47" s="4">
        <v>117115</v>
      </c>
      <c r="X47" s="4" t="s">
        <v>758</v>
      </c>
      <c r="Y47" s="4" t="str">
        <f>HYPERLINK("http://dx.doi.org/10.1016/j.poly.2024.117115","http://dx.doi.org/10.1016/j.poly.2024.117115")</f>
        <v>http://dx.doi.org/10.1016/j.poly.2024.117115</v>
      </c>
      <c r="Z47" s="4" t="s">
        <v>344</v>
      </c>
      <c r="AA47" s="4" t="s">
        <v>344</v>
      </c>
      <c r="AB47" s="4" t="s">
        <v>344</v>
      </c>
      <c r="AC47" s="4" t="s">
        <v>344</v>
      </c>
      <c r="AD47" s="4" t="s">
        <v>344</v>
      </c>
      <c r="AE47" s="4" t="s">
        <v>344</v>
      </c>
      <c r="AF47" s="4" t="s">
        <v>344</v>
      </c>
      <c r="AG47" s="4" t="s">
        <v>344</v>
      </c>
      <c r="AH47" s="4" t="s">
        <v>344</v>
      </c>
      <c r="AI47" s="4" t="s">
        <v>344</v>
      </c>
      <c r="AJ47" s="4" t="s">
        <v>344</v>
      </c>
      <c r="AK47" s="4" t="s">
        <v>344</v>
      </c>
      <c r="AL47" s="4" t="s">
        <v>759</v>
      </c>
      <c r="AM47" s="4" t="str">
        <f>HYPERLINK("https%3A%2F%2Fwww.webofscience.com%2Fwos%2Fwoscc%2Ffull-record%2FWOS:001361457600001","View Full Record in Web of Science")</f>
        <v>View Full Record in Web of Science</v>
      </c>
    </row>
    <row r="48" spans="1:39">
      <c r="A48" s="4" t="s">
        <v>339</v>
      </c>
      <c r="B48" s="4" t="s">
        <v>760</v>
      </c>
      <c r="C48" s="4" t="s">
        <v>761</v>
      </c>
      <c r="D48" s="4" t="s">
        <v>762</v>
      </c>
      <c r="E48" s="4" t="s">
        <v>763</v>
      </c>
      <c r="F48" s="4" t="s">
        <v>764</v>
      </c>
      <c r="G48" s="4" t="s">
        <v>344</v>
      </c>
      <c r="H48" s="4" t="s">
        <v>765</v>
      </c>
      <c r="I48" s="4" t="s">
        <v>766</v>
      </c>
      <c r="J48" s="4" t="s">
        <v>344</v>
      </c>
      <c r="K48" s="4" t="s">
        <v>344</v>
      </c>
      <c r="L48" s="4" t="s">
        <v>344</v>
      </c>
      <c r="M48" s="4" t="s">
        <v>767</v>
      </c>
      <c r="N48" s="4">
        <v>2024</v>
      </c>
      <c r="O48" s="4">
        <v>453</v>
      </c>
      <c r="P48" s="4" t="s">
        <v>344</v>
      </c>
      <c r="Q48" s="4" t="s">
        <v>344</v>
      </c>
      <c r="R48" s="4" t="s">
        <v>344</v>
      </c>
      <c r="S48" s="4" t="s">
        <v>344</v>
      </c>
      <c r="T48" s="4" t="s">
        <v>344</v>
      </c>
      <c r="U48" s="4" t="s">
        <v>344</v>
      </c>
      <c r="V48" s="4" t="s">
        <v>344</v>
      </c>
      <c r="W48" s="4">
        <v>138984</v>
      </c>
      <c r="X48" s="4" t="s">
        <v>768</v>
      </c>
      <c r="Y48" s="4" t="str">
        <f>HYPERLINK("http://dx.doi.org/10.1016/j.conbuildmat.2024.138984","http://dx.doi.org/10.1016/j.conbuildmat.2024.138984")</f>
        <v>http://dx.doi.org/10.1016/j.conbuildmat.2024.138984</v>
      </c>
      <c r="Z48" s="4" t="s">
        <v>344</v>
      </c>
      <c r="AA48" s="4" t="s">
        <v>365</v>
      </c>
      <c r="AB48" s="4" t="s">
        <v>344</v>
      </c>
      <c r="AC48" s="4" t="s">
        <v>344</v>
      </c>
      <c r="AD48" s="4" t="s">
        <v>344</v>
      </c>
      <c r="AE48" s="4" t="s">
        <v>344</v>
      </c>
      <c r="AF48" s="4" t="s">
        <v>344</v>
      </c>
      <c r="AG48" s="4" t="s">
        <v>344</v>
      </c>
      <c r="AH48" s="4" t="s">
        <v>344</v>
      </c>
      <c r="AI48" s="4" t="s">
        <v>344</v>
      </c>
      <c r="AJ48" s="4" t="s">
        <v>344</v>
      </c>
      <c r="AK48" s="4" t="s">
        <v>344</v>
      </c>
      <c r="AL48" s="4" t="s">
        <v>769</v>
      </c>
      <c r="AM48" s="4" t="str">
        <f>HYPERLINK("https%3A%2F%2Fwww.webofscience.com%2Fwos%2Fwoscc%2Ffull-record%2FWOS:001352983000001","View Full Record in Web of Science")</f>
        <v>View Full Record in Web of Science</v>
      </c>
    </row>
    <row r="49" spans="1:39">
      <c r="A49" s="4" t="s">
        <v>339</v>
      </c>
      <c r="B49" s="4" t="s">
        <v>770</v>
      </c>
      <c r="C49" s="4" t="s">
        <v>771</v>
      </c>
      <c r="D49" s="4" t="s">
        <v>772</v>
      </c>
      <c r="E49" s="4" t="s">
        <v>773</v>
      </c>
      <c r="F49" s="4" t="s">
        <v>344</v>
      </c>
      <c r="G49" s="4" t="s">
        <v>774</v>
      </c>
      <c r="H49" s="4" t="s">
        <v>775</v>
      </c>
      <c r="I49" s="4" t="s">
        <v>776</v>
      </c>
      <c r="J49" s="4" t="s">
        <v>344</v>
      </c>
      <c r="K49" s="4" t="s">
        <v>344</v>
      </c>
      <c r="L49" s="4" t="s">
        <v>344</v>
      </c>
      <c r="M49" s="4" t="s">
        <v>555</v>
      </c>
      <c r="N49" s="4">
        <v>2024</v>
      </c>
      <c r="O49" s="4" t="s">
        <v>344</v>
      </c>
      <c r="P49" s="4" t="s">
        <v>344</v>
      </c>
      <c r="Q49" s="4" t="s">
        <v>344</v>
      </c>
      <c r="R49" s="4" t="s">
        <v>344</v>
      </c>
      <c r="S49" s="4" t="s">
        <v>344</v>
      </c>
      <c r="T49" s="4" t="s">
        <v>344</v>
      </c>
      <c r="U49" s="4" t="s">
        <v>344</v>
      </c>
      <c r="V49" s="4" t="s">
        <v>344</v>
      </c>
      <c r="W49" s="4" t="s">
        <v>344</v>
      </c>
      <c r="X49" s="4" t="s">
        <v>777</v>
      </c>
      <c r="Y49" s="4" t="str">
        <f>HYPERLINK("http://dx.doi.org/10.1111/pce.15257","http://dx.doi.org/10.1111/pce.15257")</f>
        <v>http://dx.doi.org/10.1111/pce.15257</v>
      </c>
      <c r="Z49" s="4" t="s">
        <v>344</v>
      </c>
      <c r="AA49" s="4" t="s">
        <v>365</v>
      </c>
      <c r="AB49" s="4" t="s">
        <v>344</v>
      </c>
      <c r="AC49" s="4" t="s">
        <v>344</v>
      </c>
      <c r="AD49" s="4" t="s">
        <v>344</v>
      </c>
      <c r="AE49" s="4" t="s">
        <v>344</v>
      </c>
      <c r="AF49" s="4" t="s">
        <v>344</v>
      </c>
      <c r="AG49" s="4">
        <v>39511975</v>
      </c>
      <c r="AH49" s="4" t="s">
        <v>344</v>
      </c>
      <c r="AI49" s="4" t="s">
        <v>344</v>
      </c>
      <c r="AJ49" s="4" t="s">
        <v>344</v>
      </c>
      <c r="AK49" s="4" t="s">
        <v>344</v>
      </c>
      <c r="AL49" s="4" t="s">
        <v>778</v>
      </c>
      <c r="AM49" s="4" t="str">
        <f>HYPERLINK("https%3A%2F%2Fwww.webofscience.com%2Fwos%2Fwoscc%2Ffull-record%2FWOS:001358673400001","View Full Record in Web of Science")</f>
        <v>View Full Record in Web of Science</v>
      </c>
    </row>
    <row r="50" spans="1:39">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39">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39">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39">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39">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39">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39">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1:39">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row>
    <row r="59" spans="1:39">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1:39">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row>
    <row r="61" spans="1:39">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row>
    <row r="62" spans="1:39">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row>
    <row r="63" spans="1:39">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row>
    <row r="64" spans="1:39">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row>
    <row r="65" spans="1:39">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row>
    <row r="66" spans="1:39">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row>
    <row r="67" spans="1:39">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row>
    <row r="68" spans="1:39">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row>
    <row r="69" spans="1:39">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row>
    <row r="70" spans="1:39">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row>
    <row r="71" spans="1:39">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row>
    <row r="72" spans="1:39">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row>
    <row r="73" spans="1:39">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row>
    <row r="74" spans="1:39">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row>
    <row r="75" spans="1:39">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row>
    <row r="76" spans="1:39">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row>
    <row r="77" spans="1:39">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row>
    <row r="78" spans="1:39">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row>
    <row r="79" spans="1:39">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row>
    <row r="80" spans="1:39">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row>
    <row r="81" spans="1:39">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row>
    <row r="82" spans="1:39">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row>
    <row r="83" spans="1:39">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row>
    <row r="84" spans="1:39">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row>
    <row r="85" spans="1:39">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row>
    <row r="86" spans="1:39">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row>
    <row r="87" spans="1:39">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row>
    <row r="88" spans="1:39">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row>
    <row r="89" spans="1:39">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row>
    <row r="90" spans="1:39">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row>
    <row r="91" spans="1:39">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row>
    <row r="92" spans="1:39">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row>
    <row r="93" spans="1:36">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1:36">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1:36">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1:36">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spans="1:36">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1:36">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spans="1:36">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spans="1:36">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row>
    <row r="101" spans="1:36">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1:36">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1:36">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row>
    <row r="104" spans="1:36">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row>
    <row r="105" spans="1:36">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row>
    <row r="106" spans="1:3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row>
    <row r="107" spans="1:36">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row>
    <row r="108" spans="1:36">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row>
    <row r="109" spans="1:36">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row>
    <row r="110" spans="1:36">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row>
    <row r="111" spans="1:36">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row>
    <row r="112" spans="1:19">
      <c r="A112" s="5"/>
      <c r="B112" s="4"/>
      <c r="C112" s="4"/>
      <c r="D112" s="4"/>
      <c r="E112" s="4"/>
      <c r="F112" s="5"/>
      <c r="G112" s="5"/>
      <c r="H112" s="4"/>
      <c r="I112" s="4"/>
      <c r="J112" s="4"/>
      <c r="K112" s="4"/>
      <c r="L112" s="4"/>
      <c r="M112" s="4"/>
      <c r="N112" s="4"/>
      <c r="O112" s="4"/>
      <c r="P112" s="4"/>
      <c r="Q112" s="4"/>
      <c r="R112" s="4"/>
      <c r="S112" s="4"/>
    </row>
    <row r="113" spans="1:19">
      <c r="A113" s="5"/>
      <c r="B113" s="4"/>
      <c r="C113" s="4"/>
      <c r="D113" s="4"/>
      <c r="E113" s="4"/>
      <c r="F113" s="5"/>
      <c r="G113" s="5"/>
      <c r="H113" s="4"/>
      <c r="I113" s="4"/>
      <c r="J113" s="4"/>
      <c r="K113" s="4"/>
      <c r="L113" s="4"/>
      <c r="M113" s="4"/>
      <c r="N113" s="4"/>
      <c r="O113" s="4"/>
      <c r="P113" s="4"/>
      <c r="Q113" s="4"/>
      <c r="R113" s="4"/>
      <c r="S113" s="4"/>
    </row>
    <row r="114" spans="1:19">
      <c r="A114" s="5"/>
      <c r="B114" s="4"/>
      <c r="C114" s="4"/>
      <c r="D114" s="4"/>
      <c r="E114" s="4"/>
      <c r="F114" s="5"/>
      <c r="G114" s="5"/>
      <c r="H114" s="4"/>
      <c r="I114" s="4"/>
      <c r="J114" s="4"/>
      <c r="K114" s="4"/>
      <c r="L114" s="4"/>
      <c r="M114" s="4"/>
      <c r="N114" s="4"/>
      <c r="O114" s="4"/>
      <c r="P114" s="4"/>
      <c r="Q114" s="4"/>
      <c r="R114" s="4"/>
      <c r="S114" s="4"/>
    </row>
    <row r="115" spans="1:19">
      <c r="A115" s="5"/>
      <c r="B115" s="4"/>
      <c r="C115" s="4"/>
      <c r="D115" s="4"/>
      <c r="E115" s="4"/>
      <c r="F115" s="5"/>
      <c r="G115" s="5"/>
      <c r="H115" s="4"/>
      <c r="I115" s="4"/>
      <c r="J115" s="4"/>
      <c r="K115" s="4"/>
      <c r="L115" s="4"/>
      <c r="M115" s="4"/>
      <c r="N115" s="4"/>
      <c r="O115" s="4"/>
      <c r="P115" s="4"/>
      <c r="Q115" s="4"/>
      <c r="R115" s="4"/>
      <c r="S115" s="4"/>
    </row>
    <row r="116" spans="1:19">
      <c r="A116" s="5"/>
      <c r="B116" s="4"/>
      <c r="C116" s="4"/>
      <c r="D116" s="4"/>
      <c r="E116" s="4"/>
      <c r="F116" s="5"/>
      <c r="G116" s="5"/>
      <c r="H116" s="4"/>
      <c r="I116" s="4"/>
      <c r="J116" s="4"/>
      <c r="K116" s="4"/>
      <c r="L116" s="4"/>
      <c r="M116" s="4"/>
      <c r="N116" s="4"/>
      <c r="O116" s="4"/>
      <c r="P116" s="4"/>
      <c r="Q116" s="4"/>
      <c r="R116" s="4"/>
      <c r="S116" s="4"/>
    </row>
    <row r="117" spans="1:19">
      <c r="A117" s="5"/>
      <c r="B117" s="4"/>
      <c r="C117" s="4"/>
      <c r="D117" s="4"/>
      <c r="E117" s="4"/>
      <c r="F117" s="5"/>
      <c r="G117" s="5"/>
      <c r="H117" s="4"/>
      <c r="I117" s="4"/>
      <c r="J117" s="4"/>
      <c r="K117" s="4"/>
      <c r="L117" s="4"/>
      <c r="M117" s="4"/>
      <c r="N117" s="4"/>
      <c r="O117" s="4"/>
      <c r="P117" s="4"/>
      <c r="Q117" s="4"/>
      <c r="R117" s="4"/>
      <c r="S117" s="4"/>
    </row>
    <row r="118" spans="1:19">
      <c r="A118" s="5"/>
      <c r="B118" s="4"/>
      <c r="C118" s="4"/>
      <c r="D118" s="4"/>
      <c r="E118" s="4"/>
      <c r="F118" s="5"/>
      <c r="G118" s="5"/>
      <c r="H118" s="4"/>
      <c r="I118" s="4"/>
      <c r="J118" s="4"/>
      <c r="K118" s="4"/>
      <c r="L118" s="4"/>
      <c r="M118" s="4"/>
      <c r="N118" s="4"/>
      <c r="O118" s="4"/>
      <c r="P118" s="4"/>
      <c r="Q118" s="4"/>
      <c r="R118" s="4"/>
      <c r="S118" s="4"/>
    </row>
    <row r="119" spans="1:19">
      <c r="A119" s="5"/>
      <c r="B119" s="4"/>
      <c r="C119" s="4"/>
      <c r="D119" s="4"/>
      <c r="E119" s="4"/>
      <c r="F119" s="5"/>
      <c r="G119" s="5"/>
      <c r="H119" s="4"/>
      <c r="I119" s="4"/>
      <c r="J119" s="4"/>
      <c r="K119" s="4"/>
      <c r="L119" s="4"/>
      <c r="M119" s="4"/>
      <c r="N119" s="4"/>
      <c r="O119" s="4"/>
      <c r="P119" s="4"/>
      <c r="Q119" s="4"/>
      <c r="R119" s="4"/>
      <c r="S119" s="4"/>
    </row>
    <row r="120" spans="1:19">
      <c r="A120" s="5"/>
      <c r="B120" s="4"/>
      <c r="C120" s="4"/>
      <c r="D120" s="4"/>
      <c r="E120" s="4"/>
      <c r="F120" s="5"/>
      <c r="G120" s="5"/>
      <c r="H120" s="4"/>
      <c r="I120" s="4"/>
      <c r="J120" s="4"/>
      <c r="K120" s="4"/>
      <c r="L120" s="4"/>
      <c r="M120" s="4"/>
      <c r="N120" s="4"/>
      <c r="O120" s="4"/>
      <c r="P120" s="4"/>
      <c r="Q120" s="4"/>
      <c r="R120" s="4"/>
      <c r="S120" s="4"/>
    </row>
    <row r="121" spans="1:19">
      <c r="A121" s="5"/>
      <c r="B121" s="4"/>
      <c r="C121" s="4"/>
      <c r="D121" s="4"/>
      <c r="E121" s="4"/>
      <c r="F121" s="5"/>
      <c r="G121" s="5"/>
      <c r="H121" s="4"/>
      <c r="I121" s="4"/>
      <c r="J121" s="4"/>
      <c r="K121" s="4"/>
      <c r="L121" s="4"/>
      <c r="M121" s="4"/>
      <c r="N121" s="4"/>
      <c r="O121" s="4"/>
      <c r="P121" s="4"/>
      <c r="Q121" s="4"/>
      <c r="R121" s="4"/>
      <c r="S121" s="4"/>
    </row>
    <row r="122" spans="1:19">
      <c r="A122" s="5"/>
      <c r="B122" s="4"/>
      <c r="C122" s="4"/>
      <c r="D122" s="4"/>
      <c r="E122" s="4"/>
      <c r="F122" s="5"/>
      <c r="G122" s="5"/>
      <c r="H122" s="4"/>
      <c r="I122" s="4"/>
      <c r="J122" s="4"/>
      <c r="K122" s="4"/>
      <c r="L122" s="4"/>
      <c r="M122" s="4"/>
      <c r="N122" s="4"/>
      <c r="O122" s="4"/>
      <c r="P122" s="4"/>
      <c r="Q122" s="4"/>
      <c r="R122" s="4"/>
      <c r="S122" s="4"/>
    </row>
    <row r="123" spans="1:19">
      <c r="A123" s="5"/>
      <c r="B123" s="4"/>
      <c r="C123" s="4"/>
      <c r="D123" s="4"/>
      <c r="E123" s="4"/>
      <c r="F123" s="5"/>
      <c r="G123" s="5"/>
      <c r="H123" s="4"/>
      <c r="I123" s="4"/>
      <c r="J123" s="4"/>
      <c r="K123" s="4"/>
      <c r="L123" s="4"/>
      <c r="M123" s="4"/>
      <c r="N123" s="4"/>
      <c r="O123" s="4"/>
      <c r="P123" s="4"/>
      <c r="Q123" s="4"/>
      <c r="R123" s="4"/>
      <c r="S123" s="4"/>
    </row>
    <row r="124" spans="1:19">
      <c r="A124" s="5"/>
      <c r="B124" s="4"/>
      <c r="C124" s="4"/>
      <c r="D124" s="4"/>
      <c r="E124" s="4"/>
      <c r="F124" s="5"/>
      <c r="G124" s="5"/>
      <c r="H124" s="4"/>
      <c r="I124" s="4"/>
      <c r="J124" s="4"/>
      <c r="K124" s="4"/>
      <c r="L124" s="4"/>
      <c r="M124" s="4"/>
      <c r="N124" s="4"/>
      <c r="O124" s="4"/>
      <c r="P124" s="4"/>
      <c r="Q124" s="4"/>
      <c r="R124" s="4"/>
      <c r="S124" s="4"/>
    </row>
    <row r="125" spans="1:19">
      <c r="A125" s="5"/>
      <c r="B125" s="4"/>
      <c r="C125" s="4"/>
      <c r="D125" s="4"/>
      <c r="E125" s="4"/>
      <c r="F125" s="5"/>
      <c r="G125" s="5"/>
      <c r="H125" s="4"/>
      <c r="I125" s="4"/>
      <c r="J125" s="4"/>
      <c r="K125" s="4"/>
      <c r="L125" s="4"/>
      <c r="M125" s="4"/>
      <c r="N125" s="4"/>
      <c r="O125" s="4"/>
      <c r="P125" s="4"/>
      <c r="Q125" s="4"/>
      <c r="R125" s="4"/>
      <c r="S125" s="4"/>
    </row>
    <row r="126" spans="1:19">
      <c r="A126" s="5"/>
      <c r="B126" s="4"/>
      <c r="C126" s="4"/>
      <c r="D126" s="4"/>
      <c r="E126" s="4"/>
      <c r="F126" s="5"/>
      <c r="G126" s="5"/>
      <c r="H126" s="4"/>
      <c r="I126" s="4"/>
      <c r="J126" s="4"/>
      <c r="K126" s="4"/>
      <c r="L126" s="4"/>
      <c r="M126" s="4"/>
      <c r="N126" s="4"/>
      <c r="O126" s="4"/>
      <c r="P126" s="4"/>
      <c r="Q126" s="4"/>
      <c r="R126" s="4"/>
      <c r="S126" s="4"/>
    </row>
    <row r="127" spans="1:19">
      <c r="A127" s="5"/>
      <c r="B127" s="4"/>
      <c r="C127" s="4"/>
      <c r="D127" s="4"/>
      <c r="E127" s="4"/>
      <c r="F127" s="5"/>
      <c r="G127" s="5"/>
      <c r="H127" s="4"/>
      <c r="I127" s="4"/>
      <c r="J127" s="4"/>
      <c r="K127" s="4"/>
      <c r="L127" s="4"/>
      <c r="M127" s="4"/>
      <c r="N127" s="4"/>
      <c r="O127" s="4"/>
      <c r="P127" s="4"/>
      <c r="Q127" s="4"/>
      <c r="R127" s="4"/>
      <c r="S127" s="4"/>
    </row>
    <row r="128" spans="1:19">
      <c r="A128" s="5"/>
      <c r="B128" s="4"/>
      <c r="C128" s="4"/>
      <c r="D128" s="4"/>
      <c r="E128" s="4"/>
      <c r="F128" s="5"/>
      <c r="G128" s="5"/>
      <c r="H128" s="4"/>
      <c r="I128" s="4"/>
      <c r="J128" s="4"/>
      <c r="K128" s="4"/>
      <c r="L128" s="4"/>
      <c r="M128" s="4"/>
      <c r="N128" s="4"/>
      <c r="O128" s="4"/>
      <c r="P128" s="4"/>
      <c r="Q128" s="4"/>
      <c r="R128" s="4"/>
      <c r="S128" s="4"/>
    </row>
    <row r="129" spans="1:19">
      <c r="A129" s="5"/>
      <c r="B129" s="4"/>
      <c r="C129" s="4"/>
      <c r="D129" s="4"/>
      <c r="E129" s="4"/>
      <c r="F129" s="5"/>
      <c r="G129" s="5"/>
      <c r="H129" s="4"/>
      <c r="I129" s="4"/>
      <c r="J129" s="4"/>
      <c r="K129" s="4"/>
      <c r="L129" s="4"/>
      <c r="M129" s="4"/>
      <c r="N129" s="4"/>
      <c r="O129" s="4"/>
      <c r="P129" s="4"/>
      <c r="Q129" s="4"/>
      <c r="R129" s="4"/>
      <c r="S129" s="4"/>
    </row>
    <row r="130" spans="1:19">
      <c r="A130" s="5"/>
      <c r="B130" s="4"/>
      <c r="C130" s="4"/>
      <c r="D130" s="4"/>
      <c r="E130" s="4"/>
      <c r="F130" s="5"/>
      <c r="G130" s="5"/>
      <c r="H130" s="4"/>
      <c r="I130" s="4"/>
      <c r="J130" s="4"/>
      <c r="K130" s="4"/>
      <c r="L130" s="4"/>
      <c r="M130" s="4"/>
      <c r="N130" s="4"/>
      <c r="O130" s="4"/>
      <c r="P130" s="4"/>
      <c r="Q130" s="4"/>
      <c r="R130" s="4"/>
      <c r="S130" s="4"/>
    </row>
    <row r="131" spans="1:19">
      <c r="A131" s="5"/>
      <c r="B131" s="4"/>
      <c r="C131" s="4"/>
      <c r="D131" s="4"/>
      <c r="E131" s="4"/>
      <c r="F131" s="5"/>
      <c r="G131" s="5"/>
      <c r="H131" s="4"/>
      <c r="I131" s="4"/>
      <c r="J131" s="4"/>
      <c r="K131" s="4"/>
      <c r="L131" s="4"/>
      <c r="M131" s="4"/>
      <c r="N131" s="4"/>
      <c r="O131" s="4"/>
      <c r="P131" s="4"/>
      <c r="Q131" s="4"/>
      <c r="R131" s="4"/>
      <c r="S131" s="4"/>
    </row>
    <row r="132" spans="1:19">
      <c r="A132" s="5"/>
      <c r="B132" s="4"/>
      <c r="C132" s="4"/>
      <c r="D132" s="4"/>
      <c r="E132" s="4"/>
      <c r="F132" s="5"/>
      <c r="G132" s="5"/>
      <c r="H132" s="4"/>
      <c r="I132" s="4"/>
      <c r="J132" s="4"/>
      <c r="K132" s="4"/>
      <c r="L132" s="4"/>
      <c r="M132" s="4"/>
      <c r="N132" s="4"/>
      <c r="O132" s="4"/>
      <c r="P132" s="4"/>
      <c r="Q132" s="4"/>
      <c r="R132" s="4"/>
      <c r="S132" s="4"/>
    </row>
    <row r="133" spans="1:19">
      <c r="A133" s="5"/>
      <c r="B133" s="4"/>
      <c r="C133" s="4"/>
      <c r="D133" s="4"/>
      <c r="E133" s="4"/>
      <c r="F133" s="5"/>
      <c r="G133" s="5"/>
      <c r="H133" s="4"/>
      <c r="I133" s="4"/>
      <c r="J133" s="4"/>
      <c r="K133" s="4"/>
      <c r="L133" s="4"/>
      <c r="M133" s="4"/>
      <c r="N133" s="4"/>
      <c r="O133" s="4"/>
      <c r="P133" s="4"/>
      <c r="Q133" s="4"/>
      <c r="R133" s="4"/>
      <c r="S133" s="4"/>
    </row>
    <row r="134" spans="1:19">
      <c r="A134" s="5"/>
      <c r="B134" s="4"/>
      <c r="C134" s="4"/>
      <c r="D134" s="4"/>
      <c r="E134" s="4"/>
      <c r="F134" s="5"/>
      <c r="G134" s="5"/>
      <c r="H134" s="4"/>
      <c r="I134" s="4"/>
      <c r="J134" s="4"/>
      <c r="K134" s="4"/>
      <c r="L134" s="4"/>
      <c r="M134" s="4"/>
      <c r="N134" s="4"/>
      <c r="O134" s="4"/>
      <c r="P134" s="4"/>
      <c r="Q134" s="4"/>
      <c r="R134" s="4"/>
      <c r="S134" s="4"/>
    </row>
    <row r="135" spans="1:19">
      <c r="A135" s="5"/>
      <c r="B135" s="4"/>
      <c r="C135" s="4"/>
      <c r="D135" s="4"/>
      <c r="E135" s="4"/>
      <c r="F135" s="5"/>
      <c r="G135" s="5"/>
      <c r="H135" s="4"/>
      <c r="I135" s="4"/>
      <c r="J135" s="4"/>
      <c r="K135" s="4"/>
      <c r="L135" s="4"/>
      <c r="M135" s="4"/>
      <c r="N135" s="4"/>
      <c r="O135" s="4"/>
      <c r="P135" s="4"/>
      <c r="Q135" s="4"/>
      <c r="R135" s="4"/>
      <c r="S135" s="4"/>
    </row>
    <row r="136" spans="1:19">
      <c r="A136" s="5"/>
      <c r="B136" s="4"/>
      <c r="C136" s="4"/>
      <c r="D136" s="4"/>
      <c r="E136" s="4"/>
      <c r="F136" s="5"/>
      <c r="G136" s="5"/>
      <c r="H136" s="4"/>
      <c r="I136" s="4"/>
      <c r="J136" s="4"/>
      <c r="K136" s="4"/>
      <c r="L136" s="4"/>
      <c r="M136" s="4"/>
      <c r="N136" s="4"/>
      <c r="O136" s="4"/>
      <c r="P136" s="4"/>
      <c r="Q136" s="4"/>
      <c r="R136" s="4"/>
      <c r="S136" s="4"/>
    </row>
    <row r="137" spans="1:19">
      <c r="A137" s="5"/>
      <c r="B137" s="4"/>
      <c r="C137" s="4"/>
      <c r="D137" s="4"/>
      <c r="E137" s="4"/>
      <c r="F137" s="5"/>
      <c r="G137" s="5"/>
      <c r="H137" s="4"/>
      <c r="I137" s="4"/>
      <c r="J137" s="4"/>
      <c r="K137" s="4"/>
      <c r="L137" s="4"/>
      <c r="M137" s="4"/>
      <c r="N137" s="4"/>
      <c r="O137" s="4"/>
      <c r="P137" s="4"/>
      <c r="Q137" s="4"/>
      <c r="R137" s="4"/>
      <c r="S137" s="4"/>
    </row>
    <row r="138" spans="1:19">
      <c r="A138" s="5"/>
      <c r="B138" s="4"/>
      <c r="C138" s="4"/>
      <c r="D138" s="4"/>
      <c r="E138" s="4"/>
      <c r="F138" s="5"/>
      <c r="G138" s="5"/>
      <c r="H138" s="4"/>
      <c r="I138" s="4"/>
      <c r="J138" s="4"/>
      <c r="K138" s="4"/>
      <c r="L138" s="4"/>
      <c r="M138" s="4"/>
      <c r="N138" s="4"/>
      <c r="O138" s="4"/>
      <c r="P138" s="4"/>
      <c r="Q138" s="4"/>
      <c r="R138" s="4"/>
      <c r="S138" s="4"/>
    </row>
    <row r="139" spans="1:19">
      <c r="A139" s="5"/>
      <c r="B139" s="4"/>
      <c r="C139" s="4"/>
      <c r="D139" s="4"/>
      <c r="E139" s="4"/>
      <c r="F139" s="5"/>
      <c r="G139" s="5"/>
      <c r="H139" s="4"/>
      <c r="I139" s="4"/>
      <c r="J139" s="4"/>
      <c r="K139" s="4"/>
      <c r="L139" s="4"/>
      <c r="M139" s="4"/>
      <c r="N139" s="4"/>
      <c r="O139" s="4"/>
      <c r="P139" s="4"/>
      <c r="Q139" s="4"/>
      <c r="R139" s="4"/>
      <c r="S139" s="4"/>
    </row>
    <row r="140" spans="1:19">
      <c r="A140" s="5"/>
      <c r="B140" s="4"/>
      <c r="C140" s="4"/>
      <c r="D140" s="4"/>
      <c r="E140" s="4"/>
      <c r="F140" s="5"/>
      <c r="G140" s="5"/>
      <c r="H140" s="4"/>
      <c r="I140" s="4"/>
      <c r="J140" s="4"/>
      <c r="K140" s="4"/>
      <c r="L140" s="4"/>
      <c r="M140" s="4"/>
      <c r="N140" s="4"/>
      <c r="O140" s="4"/>
      <c r="P140" s="4"/>
      <c r="Q140" s="4"/>
      <c r="R140" s="4"/>
      <c r="S140" s="4"/>
    </row>
    <row r="141" spans="1:19">
      <c r="A141" s="5"/>
      <c r="B141" s="4"/>
      <c r="C141" s="4"/>
      <c r="D141" s="4"/>
      <c r="E141" s="4"/>
      <c r="F141" s="5"/>
      <c r="G141" s="5"/>
      <c r="H141" s="4"/>
      <c r="I141" s="4"/>
      <c r="J141" s="4"/>
      <c r="K141" s="4"/>
      <c r="L141" s="4"/>
      <c r="M141" s="4"/>
      <c r="N141" s="4"/>
      <c r="O141" s="4"/>
      <c r="P141" s="4"/>
      <c r="Q141" s="4"/>
      <c r="R141" s="4"/>
      <c r="S141" s="4"/>
    </row>
    <row r="142" spans="1:19">
      <c r="A142" s="5"/>
      <c r="B142" s="4"/>
      <c r="C142" s="4"/>
      <c r="D142" s="4"/>
      <c r="E142" s="4"/>
      <c r="F142" s="5"/>
      <c r="G142" s="5"/>
      <c r="H142" s="4"/>
      <c r="I142" s="4"/>
      <c r="J142" s="4"/>
      <c r="K142" s="4"/>
      <c r="L142" s="4"/>
      <c r="M142" s="4"/>
      <c r="N142" s="4"/>
      <c r="O142" s="4"/>
      <c r="P142" s="4"/>
      <c r="Q142" s="4"/>
      <c r="R142" s="4"/>
      <c r="S142" s="4"/>
    </row>
    <row r="143" spans="1:19">
      <c r="A143" s="5"/>
      <c r="B143" s="4"/>
      <c r="C143" s="4"/>
      <c r="D143" s="4"/>
      <c r="E143" s="4"/>
      <c r="F143" s="5"/>
      <c r="G143" s="5"/>
      <c r="H143" s="4"/>
      <c r="I143" s="4"/>
      <c r="J143" s="4"/>
      <c r="K143" s="4"/>
      <c r="L143" s="4"/>
      <c r="M143" s="4"/>
      <c r="N143" s="4"/>
      <c r="O143" s="4"/>
      <c r="P143" s="4"/>
      <c r="Q143" s="4"/>
      <c r="R143" s="4"/>
      <c r="S143" s="4"/>
    </row>
    <row r="144" spans="1:19">
      <c r="A144" s="5"/>
      <c r="B144" s="4"/>
      <c r="C144" s="4"/>
      <c r="D144" s="4"/>
      <c r="E144" s="4"/>
      <c r="F144" s="5"/>
      <c r="G144" s="5"/>
      <c r="H144" s="4"/>
      <c r="I144" s="4"/>
      <c r="J144" s="4"/>
      <c r="K144" s="4"/>
      <c r="L144" s="4"/>
      <c r="M144" s="4"/>
      <c r="N144" s="4"/>
      <c r="O144" s="4"/>
      <c r="P144" s="4"/>
      <c r="Q144" s="4"/>
      <c r="R144" s="4"/>
      <c r="S144" s="4"/>
    </row>
    <row r="145" spans="1:19">
      <c r="A145" s="5"/>
      <c r="B145" s="4"/>
      <c r="C145" s="4"/>
      <c r="D145" s="4"/>
      <c r="E145" s="4"/>
      <c r="F145" s="5"/>
      <c r="G145" s="5"/>
      <c r="H145" s="4"/>
      <c r="I145" s="4"/>
      <c r="J145" s="4"/>
      <c r="K145" s="4"/>
      <c r="L145" s="4"/>
      <c r="M145" s="4"/>
      <c r="N145" s="4"/>
      <c r="O145" s="4"/>
      <c r="P145" s="4"/>
      <c r="Q145" s="4"/>
      <c r="R145" s="4"/>
      <c r="S145" s="4"/>
    </row>
    <row r="146" spans="1:19">
      <c r="A146" s="5"/>
      <c r="B146" s="4"/>
      <c r="C146" s="4"/>
      <c r="D146" s="4"/>
      <c r="E146" s="4"/>
      <c r="F146" s="5"/>
      <c r="G146" s="5"/>
      <c r="H146" s="4"/>
      <c r="I146" s="4"/>
      <c r="J146" s="4"/>
      <c r="K146" s="4"/>
      <c r="L146" s="4"/>
      <c r="M146" s="4"/>
      <c r="N146" s="4"/>
      <c r="O146" s="4"/>
      <c r="P146" s="4"/>
      <c r="Q146" s="4"/>
      <c r="R146" s="4"/>
      <c r="S146" s="4"/>
    </row>
    <row r="147" spans="1:19">
      <c r="A147" s="5"/>
      <c r="B147" s="4"/>
      <c r="C147" s="4"/>
      <c r="D147" s="4"/>
      <c r="E147" s="4"/>
      <c r="F147" s="5"/>
      <c r="G147" s="5"/>
      <c r="H147" s="4"/>
      <c r="I147" s="4"/>
      <c r="J147" s="4"/>
      <c r="K147" s="4"/>
      <c r="L147" s="4"/>
      <c r="M147" s="4"/>
      <c r="N147" s="4"/>
      <c r="O147" s="4"/>
      <c r="P147" s="4"/>
      <c r="Q147" s="4"/>
      <c r="R147" s="4"/>
      <c r="S147" s="4"/>
    </row>
    <row r="148" spans="1:19">
      <c r="A148" s="5"/>
      <c r="B148" s="4"/>
      <c r="C148" s="4"/>
      <c r="D148" s="4"/>
      <c r="E148" s="4"/>
      <c r="F148" s="5"/>
      <c r="G148" s="5"/>
      <c r="H148" s="4"/>
      <c r="I148" s="4"/>
      <c r="J148" s="4"/>
      <c r="K148" s="4"/>
      <c r="L148" s="4"/>
      <c r="M148" s="4"/>
      <c r="N148" s="4"/>
      <c r="O148" s="4"/>
      <c r="P148" s="4"/>
      <c r="Q148" s="4"/>
      <c r="R148" s="4"/>
      <c r="S148" s="4"/>
    </row>
    <row r="149" spans="1:19">
      <c r="A149" s="5"/>
      <c r="B149" s="4"/>
      <c r="C149" s="4"/>
      <c r="D149" s="4"/>
      <c r="E149" s="4"/>
      <c r="F149" s="5"/>
      <c r="G149" s="5"/>
      <c r="H149" s="4"/>
      <c r="I149" s="4"/>
      <c r="J149" s="4"/>
      <c r="K149" s="4"/>
      <c r="L149" s="4"/>
      <c r="M149" s="4"/>
      <c r="N149" s="4"/>
      <c r="O149" s="4"/>
      <c r="P149" s="4"/>
      <c r="Q149" s="4"/>
      <c r="R149" s="4"/>
      <c r="S149" s="4"/>
    </row>
    <row r="150" spans="1:19">
      <c r="A150" s="5"/>
      <c r="B150" s="4"/>
      <c r="C150" s="4"/>
      <c r="D150" s="4"/>
      <c r="E150" s="4"/>
      <c r="F150" s="5"/>
      <c r="G150" s="5"/>
      <c r="H150" s="4"/>
      <c r="I150" s="4"/>
      <c r="J150" s="4"/>
      <c r="K150" s="4"/>
      <c r="L150" s="4"/>
      <c r="M150" s="4"/>
      <c r="N150" s="4"/>
      <c r="O150" s="4"/>
      <c r="P150" s="4"/>
      <c r="Q150" s="4"/>
      <c r="R150" s="4"/>
      <c r="S150" s="4"/>
    </row>
    <row r="151" spans="1:19">
      <c r="A151" s="5"/>
      <c r="B151" s="4"/>
      <c r="C151" s="4"/>
      <c r="D151" s="4"/>
      <c r="E151" s="4"/>
      <c r="F151" s="5"/>
      <c r="G151" s="5"/>
      <c r="H151" s="4"/>
      <c r="I151" s="4"/>
      <c r="J151" s="4"/>
      <c r="K151" s="4"/>
      <c r="L151" s="4"/>
      <c r="M151" s="4"/>
      <c r="N151" s="4"/>
      <c r="O151" s="4"/>
      <c r="P151" s="4"/>
      <c r="Q151" s="4"/>
      <c r="R151" s="4"/>
      <c r="S151" s="4"/>
    </row>
    <row r="152" spans="1:19">
      <c r="A152" s="5"/>
      <c r="B152" s="4"/>
      <c r="C152" s="4"/>
      <c r="D152" s="4"/>
      <c r="E152" s="4"/>
      <c r="F152" s="5"/>
      <c r="G152" s="5"/>
      <c r="H152" s="4"/>
      <c r="I152" s="4"/>
      <c r="J152" s="4"/>
      <c r="K152" s="4"/>
      <c r="L152" s="4"/>
      <c r="M152" s="4"/>
      <c r="N152" s="4"/>
      <c r="O152" s="4"/>
      <c r="P152" s="4"/>
      <c r="Q152" s="4"/>
      <c r="R152" s="4"/>
      <c r="S152" s="4"/>
    </row>
    <row r="153" spans="1:19">
      <c r="A153" s="5"/>
      <c r="B153" s="4"/>
      <c r="C153" s="4"/>
      <c r="D153" s="4"/>
      <c r="E153" s="4"/>
      <c r="F153" s="5"/>
      <c r="G153" s="5"/>
      <c r="H153" s="4"/>
      <c r="I153" s="4"/>
      <c r="J153" s="4"/>
      <c r="K153" s="4"/>
      <c r="L153" s="4"/>
      <c r="M153" s="4"/>
      <c r="N153" s="4"/>
      <c r="O153" s="4"/>
      <c r="P153" s="4"/>
      <c r="Q153" s="4"/>
      <c r="R153" s="4"/>
      <c r="S153" s="4"/>
    </row>
    <row r="154" spans="1:19">
      <c r="A154" s="5"/>
      <c r="B154" s="4"/>
      <c r="C154" s="4"/>
      <c r="D154" s="4"/>
      <c r="E154" s="4"/>
      <c r="F154" s="5"/>
      <c r="G154" s="5"/>
      <c r="H154" s="4"/>
      <c r="I154" s="4"/>
      <c r="J154" s="4"/>
      <c r="K154" s="4"/>
      <c r="L154" s="4"/>
      <c r="M154" s="4"/>
      <c r="N154" s="4"/>
      <c r="O154" s="4"/>
      <c r="P154" s="4"/>
      <c r="Q154" s="4"/>
      <c r="R154" s="4"/>
      <c r="S154" s="4"/>
    </row>
    <row r="155" spans="1:19">
      <c r="A155" s="5"/>
      <c r="B155" s="4"/>
      <c r="C155" s="4"/>
      <c r="D155" s="4"/>
      <c r="E155" s="4"/>
      <c r="F155" s="5"/>
      <c r="G155" s="5"/>
      <c r="H155" s="4"/>
      <c r="I155" s="4"/>
      <c r="J155" s="4"/>
      <c r="K155" s="4"/>
      <c r="L155" s="4"/>
      <c r="M155" s="4"/>
      <c r="N155" s="4"/>
      <c r="O155" s="4"/>
      <c r="P155" s="4"/>
      <c r="Q155" s="4"/>
      <c r="R155" s="4"/>
      <c r="S155" s="4"/>
    </row>
    <row r="156" spans="1:19">
      <c r="A156" s="5"/>
      <c r="B156" s="4"/>
      <c r="C156" s="4"/>
      <c r="D156" s="4"/>
      <c r="E156" s="4"/>
      <c r="F156" s="5"/>
      <c r="G156" s="5"/>
      <c r="H156" s="4"/>
      <c r="I156" s="4"/>
      <c r="J156" s="4"/>
      <c r="K156" s="4"/>
      <c r="L156" s="4"/>
      <c r="M156" s="4"/>
      <c r="N156" s="4"/>
      <c r="O156" s="4"/>
      <c r="P156" s="4"/>
      <c r="Q156" s="4"/>
      <c r="R156" s="4"/>
      <c r="S156" s="4"/>
    </row>
    <row r="157" spans="1:19">
      <c r="A157" s="5"/>
      <c r="B157" s="4"/>
      <c r="C157" s="4"/>
      <c r="D157" s="4"/>
      <c r="E157" s="4"/>
      <c r="F157" s="5"/>
      <c r="G157" s="5"/>
      <c r="H157" s="4"/>
      <c r="I157" s="4"/>
      <c r="J157" s="4"/>
      <c r="K157" s="4"/>
      <c r="L157" s="4"/>
      <c r="M157" s="4"/>
      <c r="N157" s="4"/>
      <c r="O157" s="4"/>
      <c r="P157" s="4"/>
      <c r="Q157" s="4"/>
      <c r="R157" s="4"/>
      <c r="S157" s="4"/>
    </row>
    <row r="158" spans="1:19">
      <c r="A158" s="5"/>
      <c r="B158" s="4"/>
      <c r="C158" s="4"/>
      <c r="D158" s="4"/>
      <c r="E158" s="4"/>
      <c r="F158" s="5"/>
      <c r="G158" s="5"/>
      <c r="H158" s="4"/>
      <c r="I158" s="4"/>
      <c r="J158" s="4"/>
      <c r="K158" s="4"/>
      <c r="L158" s="4"/>
      <c r="M158" s="4"/>
      <c r="N158" s="4"/>
      <c r="O158" s="4"/>
      <c r="P158" s="4"/>
      <c r="Q158" s="4"/>
      <c r="R158" s="4"/>
      <c r="S158" s="4"/>
    </row>
    <row r="159" spans="1:19">
      <c r="A159" s="5"/>
      <c r="B159" s="4"/>
      <c r="C159" s="4"/>
      <c r="D159" s="4"/>
      <c r="E159" s="4"/>
      <c r="F159" s="5"/>
      <c r="G159" s="5"/>
      <c r="H159" s="4"/>
      <c r="I159" s="4"/>
      <c r="J159" s="4"/>
      <c r="K159" s="4"/>
      <c r="L159" s="4"/>
      <c r="M159" s="4"/>
      <c r="N159" s="4"/>
      <c r="O159" s="4"/>
      <c r="P159" s="4"/>
      <c r="Q159" s="4"/>
      <c r="R159" s="4"/>
      <c r="S159" s="4"/>
    </row>
    <row r="160" spans="1:19">
      <c r="A160" s="5"/>
      <c r="B160" s="4"/>
      <c r="C160" s="4"/>
      <c r="D160" s="4"/>
      <c r="E160" s="4"/>
      <c r="F160" s="5"/>
      <c r="G160" s="5"/>
      <c r="H160" s="4"/>
      <c r="I160" s="4"/>
      <c r="J160" s="4"/>
      <c r="K160" s="4"/>
      <c r="L160" s="4"/>
      <c r="M160" s="4"/>
      <c r="N160" s="4"/>
      <c r="O160" s="4"/>
      <c r="P160" s="4"/>
      <c r="Q160" s="4"/>
      <c r="R160" s="4"/>
      <c r="S160" s="4"/>
    </row>
    <row r="161" spans="1:19">
      <c r="A161" s="5"/>
      <c r="B161" s="4"/>
      <c r="C161" s="4"/>
      <c r="D161" s="4"/>
      <c r="E161" s="4"/>
      <c r="F161" s="5"/>
      <c r="G161" s="5"/>
      <c r="H161" s="4"/>
      <c r="I161" s="4"/>
      <c r="J161" s="4"/>
      <c r="K161" s="4"/>
      <c r="L161" s="4"/>
      <c r="M161" s="4"/>
      <c r="N161" s="4"/>
      <c r="O161" s="4"/>
      <c r="P161" s="4"/>
      <c r="Q161" s="4"/>
      <c r="R161" s="4"/>
      <c r="S161" s="4"/>
    </row>
    <row r="162" spans="1:19">
      <c r="A162" s="5"/>
      <c r="B162" s="4"/>
      <c r="C162" s="4"/>
      <c r="D162" s="4"/>
      <c r="E162" s="4"/>
      <c r="F162" s="5"/>
      <c r="G162" s="5"/>
      <c r="H162" s="4"/>
      <c r="I162" s="4"/>
      <c r="J162" s="4"/>
      <c r="K162" s="4"/>
      <c r="L162" s="4"/>
      <c r="M162" s="4"/>
      <c r="N162" s="4"/>
      <c r="O162" s="4"/>
      <c r="P162" s="4"/>
      <c r="Q162" s="4"/>
      <c r="R162" s="4"/>
      <c r="S162" s="4"/>
    </row>
    <row r="163" spans="1:19">
      <c r="A163" s="5"/>
      <c r="B163" s="4"/>
      <c r="C163" s="4"/>
      <c r="D163" s="4"/>
      <c r="E163" s="4"/>
      <c r="F163" s="5"/>
      <c r="G163" s="5"/>
      <c r="H163" s="4"/>
      <c r="I163" s="4"/>
      <c r="J163" s="4"/>
      <c r="K163" s="4"/>
      <c r="L163" s="4"/>
      <c r="M163" s="4"/>
      <c r="N163" s="4"/>
      <c r="O163" s="4"/>
      <c r="P163" s="4"/>
      <c r="Q163" s="4"/>
      <c r="R163" s="4"/>
      <c r="S163" s="4"/>
    </row>
    <row r="164" spans="1:19">
      <c r="A164" s="5"/>
      <c r="B164" s="4"/>
      <c r="C164" s="4"/>
      <c r="D164" s="4"/>
      <c r="E164" s="4"/>
      <c r="F164" s="5"/>
      <c r="G164" s="5"/>
      <c r="H164" s="4"/>
      <c r="I164" s="4"/>
      <c r="J164" s="4"/>
      <c r="K164" s="4"/>
      <c r="L164" s="4"/>
      <c r="M164" s="4"/>
      <c r="N164" s="4"/>
      <c r="O164" s="4"/>
      <c r="P164" s="4"/>
      <c r="Q164" s="4"/>
      <c r="R164" s="4"/>
      <c r="S164" s="4"/>
    </row>
    <row r="165" spans="1:19">
      <c r="A165" s="5"/>
      <c r="B165" s="4"/>
      <c r="C165" s="4"/>
      <c r="D165" s="4"/>
      <c r="E165" s="4"/>
      <c r="F165" s="5"/>
      <c r="G165" s="5"/>
      <c r="H165" s="4"/>
      <c r="I165" s="4"/>
      <c r="J165" s="4"/>
      <c r="K165" s="4"/>
      <c r="L165" s="4"/>
      <c r="M165" s="4"/>
      <c r="N165" s="4"/>
      <c r="O165" s="4"/>
      <c r="P165" s="4"/>
      <c r="Q165" s="4"/>
      <c r="R165" s="4"/>
      <c r="S165" s="4"/>
    </row>
    <row r="166" spans="1:19">
      <c r="A166" s="5"/>
      <c r="B166" s="4"/>
      <c r="C166" s="4"/>
      <c r="D166" s="4"/>
      <c r="E166" s="4"/>
      <c r="F166" s="5"/>
      <c r="G166" s="5"/>
      <c r="H166" s="4"/>
      <c r="I166" s="4"/>
      <c r="J166" s="4"/>
      <c r="K166" s="4"/>
      <c r="L166" s="4"/>
      <c r="M166" s="4"/>
      <c r="N166" s="4"/>
      <c r="O166" s="4"/>
      <c r="P166" s="4"/>
      <c r="Q166" s="4"/>
      <c r="R166" s="4"/>
      <c r="S166" s="4"/>
    </row>
    <row r="167" spans="1:19">
      <c r="A167" s="5"/>
      <c r="B167" s="4"/>
      <c r="C167" s="4"/>
      <c r="D167" s="4"/>
      <c r="E167" s="4"/>
      <c r="F167" s="5"/>
      <c r="G167" s="5"/>
      <c r="H167" s="4"/>
      <c r="I167" s="4"/>
      <c r="J167" s="4"/>
      <c r="K167" s="4"/>
      <c r="L167" s="4"/>
      <c r="M167" s="4"/>
      <c r="N167" s="4"/>
      <c r="O167" s="4"/>
      <c r="P167" s="4"/>
      <c r="Q167" s="4"/>
      <c r="R167" s="4"/>
      <c r="S167" s="4"/>
    </row>
    <row r="168" spans="1:19">
      <c r="A168" s="5"/>
      <c r="B168" s="4"/>
      <c r="C168" s="4"/>
      <c r="D168" s="4"/>
      <c r="E168" s="4"/>
      <c r="F168" s="5"/>
      <c r="G168" s="5"/>
      <c r="H168" s="4"/>
      <c r="I168" s="4"/>
      <c r="J168" s="4"/>
      <c r="K168" s="4"/>
      <c r="L168" s="4"/>
      <c r="M168" s="4"/>
      <c r="N168" s="4"/>
      <c r="O168" s="4"/>
      <c r="P168" s="4"/>
      <c r="Q168" s="4"/>
      <c r="R168" s="4"/>
      <c r="S168" s="4"/>
    </row>
    <row r="169" spans="1:19">
      <c r="A169" s="5"/>
      <c r="B169" s="4"/>
      <c r="C169" s="4"/>
      <c r="D169" s="4"/>
      <c r="E169" s="4"/>
      <c r="F169" s="5"/>
      <c r="G169" s="5"/>
      <c r="H169" s="4"/>
      <c r="I169" s="4"/>
      <c r="J169" s="4"/>
      <c r="K169" s="4"/>
      <c r="L169" s="4"/>
      <c r="M169" s="4"/>
      <c r="N169" s="4"/>
      <c r="O169" s="4"/>
      <c r="P169" s="4"/>
      <c r="Q169" s="4"/>
      <c r="R169" s="4"/>
      <c r="S169" s="4"/>
    </row>
    <row r="170" spans="1:19">
      <c r="A170" s="5"/>
      <c r="B170" s="4"/>
      <c r="C170" s="4"/>
      <c r="D170" s="4"/>
      <c r="E170" s="4"/>
      <c r="F170" s="5"/>
      <c r="G170" s="5"/>
      <c r="H170" s="4"/>
      <c r="I170" s="4"/>
      <c r="J170" s="4"/>
      <c r="K170" s="4"/>
      <c r="L170" s="4"/>
      <c r="M170" s="4"/>
      <c r="N170" s="4"/>
      <c r="O170" s="4"/>
      <c r="P170" s="4"/>
      <c r="Q170" s="4"/>
      <c r="R170" s="4"/>
      <c r="S170" s="4"/>
    </row>
    <row r="171" spans="1:19">
      <c r="A171" s="5"/>
      <c r="B171" s="4"/>
      <c r="C171" s="4"/>
      <c r="D171" s="4"/>
      <c r="E171" s="4"/>
      <c r="F171" s="5"/>
      <c r="G171" s="5"/>
      <c r="H171" s="4"/>
      <c r="I171" s="4"/>
      <c r="J171" s="4"/>
      <c r="K171" s="4"/>
      <c r="L171" s="4"/>
      <c r="M171" s="4"/>
      <c r="N171" s="4"/>
      <c r="O171" s="4"/>
      <c r="P171" s="4"/>
      <c r="Q171" s="4"/>
      <c r="R171" s="4"/>
      <c r="S171" s="4"/>
    </row>
    <row r="172" spans="1:19">
      <c r="A172" s="5"/>
      <c r="B172" s="4"/>
      <c r="C172" s="4"/>
      <c r="D172" s="4"/>
      <c r="E172" s="4"/>
      <c r="F172" s="5"/>
      <c r="G172" s="5"/>
      <c r="H172" s="4"/>
      <c r="I172" s="4"/>
      <c r="J172" s="4"/>
      <c r="K172" s="4"/>
      <c r="L172" s="4"/>
      <c r="M172" s="4"/>
      <c r="N172" s="4"/>
      <c r="O172" s="4"/>
      <c r="P172" s="4"/>
      <c r="Q172" s="4"/>
      <c r="R172" s="4"/>
      <c r="S172" s="4"/>
    </row>
    <row r="173" spans="1:19">
      <c r="A173" s="5"/>
      <c r="B173" s="4"/>
      <c r="C173" s="4"/>
      <c r="D173" s="4"/>
      <c r="E173" s="4"/>
      <c r="F173" s="5"/>
      <c r="G173" s="5"/>
      <c r="H173" s="4"/>
      <c r="I173" s="4"/>
      <c r="J173" s="4"/>
      <c r="K173" s="4"/>
      <c r="L173" s="4"/>
      <c r="M173" s="4"/>
      <c r="N173" s="4"/>
      <c r="O173" s="4"/>
      <c r="P173" s="4"/>
      <c r="Q173" s="4"/>
      <c r="R173" s="4"/>
      <c r="S173" s="4"/>
    </row>
    <row r="174" spans="1:19">
      <c r="A174" s="5"/>
      <c r="B174" s="4"/>
      <c r="C174" s="4"/>
      <c r="D174" s="4"/>
      <c r="E174" s="4"/>
      <c r="F174" s="5"/>
      <c r="G174" s="5"/>
      <c r="H174" s="4"/>
      <c r="I174" s="4"/>
      <c r="J174" s="4"/>
      <c r="K174" s="4"/>
      <c r="L174" s="4"/>
      <c r="M174" s="4"/>
      <c r="N174" s="4"/>
      <c r="O174" s="4"/>
      <c r="P174" s="4"/>
      <c r="Q174" s="4"/>
      <c r="R174" s="4"/>
      <c r="S174" s="4"/>
    </row>
    <row r="175" spans="1:19">
      <c r="A175" s="5"/>
      <c r="B175" s="4"/>
      <c r="C175" s="4"/>
      <c r="D175" s="4"/>
      <c r="E175" s="4"/>
      <c r="F175" s="5"/>
      <c r="G175" s="5"/>
      <c r="H175" s="4"/>
      <c r="I175" s="4"/>
      <c r="J175" s="4"/>
      <c r="K175" s="4"/>
      <c r="L175" s="4"/>
      <c r="M175" s="4"/>
      <c r="N175" s="4"/>
      <c r="O175" s="4"/>
      <c r="P175" s="4"/>
      <c r="Q175" s="4"/>
      <c r="R175" s="4"/>
      <c r="S175" s="4"/>
    </row>
    <row r="176" spans="1:19">
      <c r="A176" s="5"/>
      <c r="B176" s="4"/>
      <c r="C176" s="4"/>
      <c r="D176" s="4"/>
      <c r="E176" s="4"/>
      <c r="F176" s="5"/>
      <c r="G176" s="5"/>
      <c r="H176" s="4"/>
      <c r="I176" s="4"/>
      <c r="J176" s="4"/>
      <c r="K176" s="4"/>
      <c r="L176" s="4"/>
      <c r="M176" s="4"/>
      <c r="N176" s="4"/>
      <c r="O176" s="4"/>
      <c r="P176" s="4"/>
      <c r="Q176" s="4"/>
      <c r="R176" s="4"/>
      <c r="S176" s="4"/>
    </row>
    <row r="177" spans="1:19">
      <c r="A177" s="5"/>
      <c r="B177" s="4"/>
      <c r="C177" s="4"/>
      <c r="D177" s="4"/>
      <c r="E177" s="4"/>
      <c r="F177" s="5"/>
      <c r="G177" s="5"/>
      <c r="H177" s="4"/>
      <c r="I177" s="4"/>
      <c r="J177" s="4"/>
      <c r="K177" s="4"/>
      <c r="L177" s="4"/>
      <c r="M177" s="4"/>
      <c r="N177" s="4"/>
      <c r="O177" s="4"/>
      <c r="P177" s="4"/>
      <c r="Q177" s="4"/>
      <c r="R177" s="4"/>
      <c r="S177" s="4"/>
    </row>
    <row r="178" spans="1:19">
      <c r="A178" s="5"/>
      <c r="B178" s="4"/>
      <c r="C178" s="4"/>
      <c r="D178" s="4"/>
      <c r="E178" s="4"/>
      <c r="F178" s="5"/>
      <c r="G178" s="5"/>
      <c r="H178" s="4"/>
      <c r="I178" s="4"/>
      <c r="J178" s="4"/>
      <c r="K178" s="4"/>
      <c r="L178" s="4"/>
      <c r="M178" s="4"/>
      <c r="N178" s="4"/>
      <c r="O178" s="4"/>
      <c r="P178" s="4"/>
      <c r="Q178" s="4"/>
      <c r="R178" s="4"/>
      <c r="S178" s="4"/>
    </row>
    <row r="179" spans="1:19">
      <c r="A179" s="5"/>
      <c r="B179" s="4"/>
      <c r="C179" s="4"/>
      <c r="D179" s="4"/>
      <c r="E179" s="4"/>
      <c r="F179" s="5"/>
      <c r="G179" s="5"/>
      <c r="H179" s="4"/>
      <c r="I179" s="4"/>
      <c r="J179" s="4"/>
      <c r="K179" s="4"/>
      <c r="L179" s="4"/>
      <c r="M179" s="4"/>
      <c r="N179" s="4"/>
      <c r="O179" s="4"/>
      <c r="P179" s="4"/>
      <c r="Q179" s="4"/>
      <c r="R179" s="4"/>
      <c r="S179" s="4"/>
    </row>
    <row r="180" spans="1:19">
      <c r="A180" s="5"/>
      <c r="B180" s="4"/>
      <c r="C180" s="4"/>
      <c r="D180" s="4"/>
      <c r="E180" s="4"/>
      <c r="F180" s="5"/>
      <c r="G180" s="5"/>
      <c r="H180" s="4"/>
      <c r="I180" s="4"/>
      <c r="J180" s="4"/>
      <c r="K180" s="4"/>
      <c r="L180" s="4"/>
      <c r="M180" s="4"/>
      <c r="N180" s="4"/>
      <c r="O180" s="4"/>
      <c r="P180" s="4"/>
      <c r="Q180" s="4"/>
      <c r="R180" s="4"/>
      <c r="S180" s="4"/>
    </row>
    <row r="181" spans="1:19">
      <c r="A181" s="5"/>
      <c r="B181" s="4"/>
      <c r="C181" s="4"/>
      <c r="D181" s="4"/>
      <c r="E181" s="4"/>
      <c r="F181" s="5"/>
      <c r="G181" s="5"/>
      <c r="H181" s="4"/>
      <c r="I181" s="4"/>
      <c r="J181" s="4"/>
      <c r="K181" s="4"/>
      <c r="L181" s="4"/>
      <c r="M181" s="4"/>
      <c r="N181" s="4"/>
      <c r="O181" s="4"/>
      <c r="P181" s="4"/>
      <c r="Q181" s="4"/>
      <c r="R181" s="4"/>
      <c r="S181" s="4"/>
    </row>
    <row r="182" spans="1:19">
      <c r="A182" s="5"/>
      <c r="B182" s="4"/>
      <c r="C182" s="4"/>
      <c r="D182" s="4"/>
      <c r="E182" s="4"/>
      <c r="F182" s="5"/>
      <c r="G182" s="5"/>
      <c r="H182" s="4"/>
      <c r="I182" s="4"/>
      <c r="J182" s="4"/>
      <c r="K182" s="4"/>
      <c r="L182" s="4"/>
      <c r="M182" s="4"/>
      <c r="N182" s="4"/>
      <c r="O182" s="4"/>
      <c r="P182" s="4"/>
      <c r="Q182" s="4"/>
      <c r="R182" s="4"/>
      <c r="S182" s="4"/>
    </row>
    <row r="183" spans="1:19">
      <c r="A183" s="5"/>
      <c r="B183" s="4"/>
      <c r="C183" s="4"/>
      <c r="D183" s="4"/>
      <c r="E183" s="4"/>
      <c r="F183" s="5"/>
      <c r="G183" s="5"/>
      <c r="H183" s="4"/>
      <c r="I183" s="4"/>
      <c r="J183" s="4"/>
      <c r="K183" s="4"/>
      <c r="L183" s="4"/>
      <c r="M183" s="4"/>
      <c r="N183" s="4"/>
      <c r="O183" s="4"/>
      <c r="P183" s="4"/>
      <c r="Q183" s="4"/>
      <c r="R183" s="4"/>
      <c r="S183" s="4"/>
    </row>
    <row r="184" spans="1:19">
      <c r="A184" s="5"/>
      <c r="B184" s="4"/>
      <c r="C184" s="4"/>
      <c r="D184" s="4"/>
      <c r="E184" s="4"/>
      <c r="F184" s="5"/>
      <c r="G184" s="5"/>
      <c r="H184" s="4"/>
      <c r="I184" s="4"/>
      <c r="J184" s="4"/>
      <c r="K184" s="4"/>
      <c r="L184" s="4"/>
      <c r="M184" s="4"/>
      <c r="N184" s="4"/>
      <c r="O184" s="4"/>
      <c r="P184" s="4"/>
      <c r="Q184" s="4"/>
      <c r="R184" s="4"/>
      <c r="S184" s="4"/>
    </row>
    <row r="185" spans="1:19">
      <c r="A185" s="5"/>
      <c r="B185" s="4"/>
      <c r="C185" s="4"/>
      <c r="D185" s="4"/>
      <c r="E185" s="4"/>
      <c r="F185" s="5"/>
      <c r="G185" s="5"/>
      <c r="H185" s="4"/>
      <c r="I185" s="4"/>
      <c r="J185" s="4"/>
      <c r="K185" s="4"/>
      <c r="L185" s="4"/>
      <c r="M185" s="4"/>
      <c r="N185" s="4"/>
      <c r="O185" s="4"/>
      <c r="P185" s="4"/>
      <c r="Q185" s="4"/>
      <c r="R185" s="4"/>
      <c r="S185" s="4"/>
    </row>
    <row r="186" spans="1:19">
      <c r="A186" s="5"/>
      <c r="B186" s="4"/>
      <c r="C186" s="4"/>
      <c r="D186" s="4"/>
      <c r="E186" s="4"/>
      <c r="F186" s="5"/>
      <c r="G186" s="5"/>
      <c r="H186" s="4"/>
      <c r="I186" s="4"/>
      <c r="J186" s="4"/>
      <c r="K186" s="4"/>
      <c r="L186" s="4"/>
      <c r="M186" s="4"/>
      <c r="N186" s="4"/>
      <c r="O186" s="4"/>
      <c r="P186" s="4"/>
      <c r="Q186" s="4"/>
      <c r="R186" s="4"/>
      <c r="S186" s="4"/>
    </row>
    <row r="187" spans="1:19">
      <c r="A187" s="5"/>
      <c r="B187" s="4"/>
      <c r="C187" s="4"/>
      <c r="D187" s="4"/>
      <c r="E187" s="4"/>
      <c r="F187" s="5"/>
      <c r="G187" s="5"/>
      <c r="H187" s="4"/>
      <c r="I187" s="4"/>
      <c r="J187" s="4"/>
      <c r="K187" s="4"/>
      <c r="L187" s="4"/>
      <c r="M187" s="4"/>
      <c r="N187" s="4"/>
      <c r="O187" s="4"/>
      <c r="P187" s="4"/>
      <c r="Q187" s="4"/>
      <c r="R187" s="4"/>
      <c r="S187" s="4"/>
    </row>
    <row r="188" spans="1:19">
      <c r="A188" s="5"/>
      <c r="B188" s="4"/>
      <c r="C188" s="4"/>
      <c r="D188" s="4"/>
      <c r="E188" s="4"/>
      <c r="F188" s="5"/>
      <c r="G188" s="5"/>
      <c r="H188" s="4"/>
      <c r="I188" s="4"/>
      <c r="J188" s="4"/>
      <c r="K188" s="4"/>
      <c r="L188" s="4"/>
      <c r="M188" s="4"/>
      <c r="N188" s="4"/>
      <c r="O188" s="4"/>
      <c r="P188" s="4"/>
      <c r="Q188" s="4"/>
      <c r="R188" s="4"/>
      <c r="S188" s="4"/>
    </row>
    <row r="189" spans="1:19">
      <c r="A189" s="5"/>
      <c r="B189" s="4"/>
      <c r="C189" s="4"/>
      <c r="D189" s="4"/>
      <c r="E189" s="4"/>
      <c r="F189" s="5"/>
      <c r="G189" s="5"/>
      <c r="H189" s="4"/>
      <c r="I189" s="4"/>
      <c r="J189" s="4"/>
      <c r="K189" s="4"/>
      <c r="L189" s="4"/>
      <c r="M189" s="4"/>
      <c r="N189" s="4"/>
      <c r="O189" s="4"/>
      <c r="P189" s="4"/>
      <c r="Q189" s="4"/>
      <c r="R189" s="4"/>
      <c r="S189" s="4"/>
    </row>
    <row r="190" spans="1:19">
      <c r="A190" s="5"/>
      <c r="B190" s="4"/>
      <c r="C190" s="4"/>
      <c r="D190" s="4"/>
      <c r="E190" s="4"/>
      <c r="F190" s="5"/>
      <c r="G190" s="5"/>
      <c r="H190" s="4"/>
      <c r="I190" s="4"/>
      <c r="J190" s="4"/>
      <c r="K190" s="4"/>
      <c r="L190" s="4"/>
      <c r="M190" s="4"/>
      <c r="N190" s="4"/>
      <c r="O190" s="4"/>
      <c r="P190" s="4"/>
      <c r="Q190" s="4"/>
      <c r="R190" s="4"/>
      <c r="S190" s="4"/>
    </row>
    <row r="191" spans="1:19">
      <c r="A191" s="5"/>
      <c r="B191" s="4"/>
      <c r="C191" s="4"/>
      <c r="D191" s="4"/>
      <c r="E191" s="4"/>
      <c r="F191" s="5"/>
      <c r="G191" s="5"/>
      <c r="H191" s="4"/>
      <c r="I191" s="4"/>
      <c r="J191" s="4"/>
      <c r="K191" s="4"/>
      <c r="L191" s="4"/>
      <c r="M191" s="4"/>
      <c r="N191" s="4"/>
      <c r="O191" s="4"/>
      <c r="P191" s="4"/>
      <c r="Q191" s="4"/>
      <c r="R191" s="4"/>
      <c r="S191" s="4"/>
    </row>
    <row r="192" spans="1:19">
      <c r="A192" s="5"/>
      <c r="B192" s="4"/>
      <c r="C192" s="4"/>
      <c r="D192" s="4"/>
      <c r="E192" s="4"/>
      <c r="F192" s="5"/>
      <c r="G192" s="5"/>
      <c r="H192" s="4"/>
      <c r="I192" s="4"/>
      <c r="J192" s="4"/>
      <c r="K192" s="4"/>
      <c r="L192" s="4"/>
      <c r="M192" s="4"/>
      <c r="N192" s="4"/>
      <c r="O192" s="4"/>
      <c r="P192" s="4"/>
      <c r="Q192" s="4"/>
      <c r="R192" s="4"/>
      <c r="S192" s="4"/>
    </row>
    <row r="193" spans="1:19">
      <c r="A193" s="5"/>
      <c r="B193" s="4"/>
      <c r="C193" s="4"/>
      <c r="D193" s="4"/>
      <c r="E193" s="4"/>
      <c r="F193" s="5"/>
      <c r="G193" s="5"/>
      <c r="H193" s="4"/>
      <c r="I193" s="4"/>
      <c r="J193" s="4"/>
      <c r="K193" s="4"/>
      <c r="L193" s="4"/>
      <c r="M193" s="4"/>
      <c r="N193" s="4"/>
      <c r="O193" s="4"/>
      <c r="P193" s="4"/>
      <c r="Q193" s="4"/>
      <c r="R193" s="4"/>
      <c r="S193" s="4"/>
    </row>
    <row r="194" spans="1:19">
      <c r="A194" s="5"/>
      <c r="B194" s="4"/>
      <c r="C194" s="4"/>
      <c r="D194" s="4"/>
      <c r="E194" s="4"/>
      <c r="F194" s="5"/>
      <c r="G194" s="5"/>
      <c r="H194" s="4"/>
      <c r="I194" s="4"/>
      <c r="J194" s="4"/>
      <c r="K194" s="4"/>
      <c r="L194" s="4"/>
      <c r="M194" s="4"/>
      <c r="N194" s="4"/>
      <c r="O194" s="4"/>
      <c r="P194" s="4"/>
      <c r="Q194" s="4"/>
      <c r="R194" s="4"/>
      <c r="S194" s="4"/>
    </row>
    <row r="195" spans="1:19">
      <c r="A195" s="5"/>
      <c r="B195" s="4"/>
      <c r="C195" s="4"/>
      <c r="D195" s="4"/>
      <c r="E195" s="4"/>
      <c r="F195" s="5"/>
      <c r="G195" s="5"/>
      <c r="H195" s="4"/>
      <c r="I195" s="4"/>
      <c r="J195" s="4"/>
      <c r="K195" s="4"/>
      <c r="L195" s="4"/>
      <c r="M195" s="4"/>
      <c r="N195" s="4"/>
      <c r="O195" s="4"/>
      <c r="P195" s="4"/>
      <c r="Q195" s="4"/>
      <c r="R195" s="4"/>
      <c r="S195" s="4"/>
    </row>
    <row r="196" spans="1:19">
      <c r="A196" s="5"/>
      <c r="B196" s="4"/>
      <c r="C196" s="4"/>
      <c r="D196" s="4"/>
      <c r="E196" s="4"/>
      <c r="F196" s="5"/>
      <c r="G196" s="5"/>
      <c r="H196" s="4"/>
      <c r="I196" s="4"/>
      <c r="J196" s="4"/>
      <c r="K196" s="4"/>
      <c r="L196" s="4"/>
      <c r="M196" s="4"/>
      <c r="N196" s="4"/>
      <c r="O196" s="4"/>
      <c r="P196" s="4"/>
      <c r="Q196" s="4"/>
      <c r="R196" s="4"/>
      <c r="S196" s="4"/>
    </row>
    <row r="197" spans="1:19">
      <c r="A197" s="5"/>
      <c r="B197" s="4"/>
      <c r="C197" s="4"/>
      <c r="D197" s="4"/>
      <c r="E197" s="4"/>
      <c r="F197" s="5"/>
      <c r="G197" s="5"/>
      <c r="H197" s="4"/>
      <c r="I197" s="4"/>
      <c r="J197" s="4"/>
      <c r="K197" s="4"/>
      <c r="L197" s="4"/>
      <c r="M197" s="4"/>
      <c r="N197" s="4"/>
      <c r="O197" s="4"/>
      <c r="P197" s="4"/>
      <c r="Q197" s="4"/>
      <c r="R197" s="4"/>
      <c r="S197" s="4"/>
    </row>
    <row r="198" spans="1:19">
      <c r="A198" s="5"/>
      <c r="B198" s="4"/>
      <c r="C198" s="4"/>
      <c r="D198" s="4"/>
      <c r="E198" s="4"/>
      <c r="F198" s="5"/>
      <c r="G198" s="5"/>
      <c r="H198" s="4"/>
      <c r="I198" s="4"/>
      <c r="J198" s="4"/>
      <c r="K198" s="4"/>
      <c r="L198" s="4"/>
      <c r="M198" s="4"/>
      <c r="N198" s="4"/>
      <c r="O198" s="4"/>
      <c r="P198" s="4"/>
      <c r="Q198" s="4"/>
      <c r="R198" s="4"/>
      <c r="S198" s="4"/>
    </row>
    <row r="199" spans="1:19">
      <c r="A199" s="5"/>
      <c r="B199" s="4"/>
      <c r="C199" s="4"/>
      <c r="D199" s="4"/>
      <c r="E199" s="4"/>
      <c r="F199" s="5"/>
      <c r="G199" s="5"/>
      <c r="H199" s="4"/>
      <c r="I199" s="4"/>
      <c r="J199" s="4"/>
      <c r="K199" s="4"/>
      <c r="L199" s="4"/>
      <c r="M199" s="4"/>
      <c r="N199" s="4"/>
      <c r="O199" s="4"/>
      <c r="P199" s="4"/>
      <c r="Q199" s="4"/>
      <c r="R199" s="4"/>
      <c r="S199" s="4"/>
    </row>
    <row r="200" spans="1:19">
      <c r="A200" s="5"/>
      <c r="B200" s="4"/>
      <c r="C200" s="4"/>
      <c r="D200" s="4"/>
      <c r="E200" s="4"/>
      <c r="F200" s="5"/>
      <c r="G200" s="5"/>
      <c r="H200" s="4"/>
      <c r="I200" s="4"/>
      <c r="J200" s="4"/>
      <c r="K200" s="4"/>
      <c r="L200" s="4"/>
      <c r="M200" s="4"/>
      <c r="N200" s="4"/>
      <c r="O200" s="4"/>
      <c r="P200" s="4"/>
      <c r="Q200" s="4"/>
      <c r="R200" s="4"/>
      <c r="S200" s="4"/>
    </row>
    <row r="201" spans="1:19">
      <c r="A201" s="5"/>
      <c r="B201" s="4"/>
      <c r="C201" s="4"/>
      <c r="D201" s="4"/>
      <c r="E201" s="4"/>
      <c r="F201" s="5"/>
      <c r="G201" s="5"/>
      <c r="H201" s="4"/>
      <c r="I201" s="4"/>
      <c r="J201" s="4"/>
      <c r="K201" s="4"/>
      <c r="L201" s="4"/>
      <c r="M201" s="4"/>
      <c r="N201" s="4"/>
      <c r="O201" s="4"/>
      <c r="P201" s="4"/>
      <c r="Q201" s="4"/>
      <c r="R201" s="4"/>
      <c r="S201" s="4"/>
    </row>
    <row r="202" spans="1:19">
      <c r="A202" s="5"/>
      <c r="B202" s="4"/>
      <c r="C202" s="4"/>
      <c r="D202" s="4"/>
      <c r="E202" s="4"/>
      <c r="F202" s="5"/>
      <c r="G202" s="5"/>
      <c r="H202" s="4"/>
      <c r="I202" s="4"/>
      <c r="J202" s="4"/>
      <c r="K202" s="4"/>
      <c r="L202" s="4"/>
      <c r="M202" s="4"/>
      <c r="N202" s="4"/>
      <c r="O202" s="4"/>
      <c r="P202" s="4"/>
      <c r="Q202" s="4"/>
      <c r="R202" s="4"/>
      <c r="S202" s="4"/>
    </row>
    <row r="203" spans="1:19">
      <c r="A203" s="5"/>
      <c r="B203" s="4"/>
      <c r="C203" s="4"/>
      <c r="D203" s="4"/>
      <c r="E203" s="4"/>
      <c r="F203" s="5"/>
      <c r="G203" s="5"/>
      <c r="H203" s="4"/>
      <c r="I203" s="4"/>
      <c r="J203" s="4"/>
      <c r="K203" s="4"/>
      <c r="L203" s="4"/>
      <c r="M203" s="4"/>
      <c r="N203" s="4"/>
      <c r="O203" s="4"/>
      <c r="P203" s="4"/>
      <c r="Q203" s="4"/>
      <c r="R203" s="4"/>
      <c r="S203" s="4"/>
    </row>
    <row r="204" spans="1:19">
      <c r="A204" s="5"/>
      <c r="B204" s="4"/>
      <c r="C204" s="4"/>
      <c r="D204" s="4"/>
      <c r="E204" s="4"/>
      <c r="F204" s="5"/>
      <c r="G204" s="5"/>
      <c r="H204" s="4"/>
      <c r="I204" s="4"/>
      <c r="J204" s="4"/>
      <c r="K204" s="4"/>
      <c r="L204" s="4"/>
      <c r="M204" s="4"/>
      <c r="N204" s="4"/>
      <c r="O204" s="4"/>
      <c r="P204" s="4"/>
      <c r="Q204" s="4"/>
      <c r="R204" s="4"/>
      <c r="S204" s="4"/>
    </row>
    <row r="205" spans="1:19">
      <c r="A205" s="5"/>
      <c r="B205" s="4"/>
      <c r="C205" s="4"/>
      <c r="D205" s="4"/>
      <c r="E205" s="4"/>
      <c r="F205" s="5"/>
      <c r="G205" s="5"/>
      <c r="H205" s="4"/>
      <c r="I205" s="4"/>
      <c r="J205" s="4"/>
      <c r="K205" s="4"/>
      <c r="L205" s="4"/>
      <c r="M205" s="4"/>
      <c r="N205" s="4"/>
      <c r="O205" s="4"/>
      <c r="P205" s="4"/>
      <c r="Q205" s="4"/>
      <c r="R205" s="4"/>
      <c r="S205" s="4"/>
    </row>
    <row r="206" spans="1:19">
      <c r="A206" s="5"/>
      <c r="B206" s="4"/>
      <c r="C206" s="4"/>
      <c r="D206" s="4"/>
      <c r="E206" s="4"/>
      <c r="F206" s="5"/>
      <c r="G206" s="5"/>
      <c r="H206" s="4"/>
      <c r="I206" s="4"/>
      <c r="J206" s="4"/>
      <c r="K206" s="4"/>
      <c r="L206" s="4"/>
      <c r="M206" s="4"/>
      <c r="N206" s="4"/>
      <c r="O206" s="4"/>
      <c r="P206" s="4"/>
      <c r="Q206" s="4"/>
      <c r="R206" s="4"/>
      <c r="S206" s="4"/>
    </row>
    <row r="207" spans="1:19">
      <c r="A207" s="5"/>
      <c r="B207" s="4"/>
      <c r="C207" s="4"/>
      <c r="D207" s="4"/>
      <c r="E207" s="4"/>
      <c r="F207" s="5"/>
      <c r="G207" s="5"/>
      <c r="H207" s="4"/>
      <c r="I207" s="4"/>
      <c r="J207" s="4"/>
      <c r="K207" s="4"/>
      <c r="L207" s="4"/>
      <c r="M207" s="4"/>
      <c r="N207" s="4"/>
      <c r="O207" s="4"/>
      <c r="P207" s="4"/>
      <c r="Q207" s="4"/>
      <c r="R207" s="4"/>
      <c r="S207" s="4"/>
    </row>
    <row r="208" spans="1:19">
      <c r="A208" s="5"/>
      <c r="B208" s="4"/>
      <c r="C208" s="4"/>
      <c r="D208" s="4"/>
      <c r="E208" s="4"/>
      <c r="F208" s="5"/>
      <c r="G208" s="5"/>
      <c r="H208" s="4"/>
      <c r="I208" s="4"/>
      <c r="J208" s="4"/>
      <c r="K208" s="4"/>
      <c r="L208" s="4"/>
      <c r="M208" s="4"/>
      <c r="N208" s="4"/>
      <c r="O208" s="4"/>
      <c r="P208" s="4"/>
      <c r="Q208" s="4"/>
      <c r="R208" s="4"/>
      <c r="S208" s="4"/>
    </row>
    <row r="209" spans="1:19">
      <c r="A209" s="5"/>
      <c r="B209" s="4"/>
      <c r="C209" s="4"/>
      <c r="D209" s="4"/>
      <c r="E209" s="4"/>
      <c r="F209" s="5"/>
      <c r="G209" s="5"/>
      <c r="H209" s="4"/>
      <c r="I209" s="4"/>
      <c r="J209" s="4"/>
      <c r="K209" s="4"/>
      <c r="L209" s="4"/>
      <c r="M209" s="4"/>
      <c r="N209" s="4"/>
      <c r="O209" s="4"/>
      <c r="P209" s="4"/>
      <c r="Q209" s="4"/>
      <c r="R209" s="4"/>
      <c r="S209" s="4"/>
    </row>
    <row r="210" spans="1:19">
      <c r="A210" s="5"/>
      <c r="B210" s="4"/>
      <c r="C210" s="4"/>
      <c r="D210" s="4"/>
      <c r="E210" s="4"/>
      <c r="F210" s="5"/>
      <c r="G210" s="5"/>
      <c r="H210" s="4"/>
      <c r="I210" s="4"/>
      <c r="J210" s="4"/>
      <c r="K210" s="4"/>
      <c r="L210" s="4"/>
      <c r="M210" s="4"/>
      <c r="N210" s="4"/>
      <c r="O210" s="4"/>
      <c r="P210" s="4"/>
      <c r="Q210" s="4"/>
      <c r="R210" s="4"/>
      <c r="S210" s="4"/>
    </row>
    <row r="211" spans="1:19">
      <c r="A211" s="5"/>
      <c r="B211" s="4"/>
      <c r="C211" s="4"/>
      <c r="D211" s="4"/>
      <c r="E211" s="4"/>
      <c r="F211" s="5"/>
      <c r="G211" s="5"/>
      <c r="H211" s="4"/>
      <c r="I211" s="4"/>
      <c r="J211" s="4"/>
      <c r="K211" s="4"/>
      <c r="L211" s="4"/>
      <c r="M211" s="4"/>
      <c r="N211" s="4"/>
      <c r="O211" s="4"/>
      <c r="P211" s="4"/>
      <c r="Q211" s="4"/>
      <c r="R211" s="4"/>
      <c r="S211" s="4"/>
    </row>
    <row r="212" spans="1:19">
      <c r="A212" s="5"/>
      <c r="B212" s="4"/>
      <c r="C212" s="4"/>
      <c r="D212" s="4"/>
      <c r="E212" s="4"/>
      <c r="F212" s="5"/>
      <c r="G212" s="5"/>
      <c r="H212" s="4"/>
      <c r="I212" s="4"/>
      <c r="J212" s="4"/>
      <c r="K212" s="4"/>
      <c r="L212" s="4"/>
      <c r="M212" s="4"/>
      <c r="N212" s="4"/>
      <c r="O212" s="4"/>
      <c r="P212" s="4"/>
      <c r="Q212" s="4"/>
      <c r="R212" s="4"/>
      <c r="S212" s="4"/>
    </row>
    <row r="213" spans="1:19">
      <c r="A213" s="5"/>
      <c r="B213" s="4"/>
      <c r="C213" s="4"/>
      <c r="D213" s="4"/>
      <c r="E213" s="4"/>
      <c r="F213" s="5"/>
      <c r="G213" s="5"/>
      <c r="H213" s="4"/>
      <c r="I213" s="4"/>
      <c r="J213" s="4"/>
      <c r="K213" s="4"/>
      <c r="L213" s="4"/>
      <c r="M213" s="4"/>
      <c r="N213" s="4"/>
      <c r="O213" s="4"/>
      <c r="P213" s="4"/>
      <c r="Q213" s="4"/>
      <c r="R213" s="4"/>
      <c r="S213" s="4"/>
    </row>
    <row r="214" spans="1:19">
      <c r="A214" s="5"/>
      <c r="B214" s="4"/>
      <c r="C214" s="4"/>
      <c r="D214" s="4"/>
      <c r="E214" s="4"/>
      <c r="F214" s="5"/>
      <c r="G214" s="5"/>
      <c r="H214" s="4"/>
      <c r="I214" s="4"/>
      <c r="J214" s="4"/>
      <c r="K214" s="4"/>
      <c r="L214" s="4"/>
      <c r="M214" s="4"/>
      <c r="N214" s="4"/>
      <c r="O214" s="4"/>
      <c r="P214" s="4"/>
      <c r="Q214" s="4"/>
      <c r="R214" s="4"/>
      <c r="S214" s="4"/>
    </row>
    <row r="215" spans="1:19">
      <c r="A215" s="5"/>
      <c r="B215" s="4"/>
      <c r="C215" s="4"/>
      <c r="D215" s="4"/>
      <c r="E215" s="4"/>
      <c r="F215" s="5"/>
      <c r="G215" s="5"/>
      <c r="H215" s="4"/>
      <c r="I215" s="4"/>
      <c r="J215" s="4"/>
      <c r="K215" s="4"/>
      <c r="L215" s="4"/>
      <c r="M215" s="4"/>
      <c r="N215" s="4"/>
      <c r="O215" s="4"/>
      <c r="P215" s="4"/>
      <c r="Q215" s="4"/>
      <c r="R215" s="4"/>
      <c r="S215" s="4"/>
    </row>
    <row r="216" spans="1:19">
      <c r="A216" s="5"/>
      <c r="B216" s="4"/>
      <c r="C216" s="4"/>
      <c r="D216" s="4"/>
      <c r="E216" s="4"/>
      <c r="F216" s="5"/>
      <c r="G216" s="5"/>
      <c r="H216" s="4"/>
      <c r="I216" s="4"/>
      <c r="J216" s="4"/>
      <c r="K216" s="4"/>
      <c r="L216" s="4"/>
      <c r="M216" s="4"/>
      <c r="N216" s="4"/>
      <c r="O216" s="4"/>
      <c r="P216" s="4"/>
      <c r="Q216" s="4"/>
      <c r="R216" s="4"/>
      <c r="S216" s="4"/>
    </row>
    <row r="217" spans="1:19">
      <c r="A217" s="5"/>
      <c r="B217" s="4"/>
      <c r="C217" s="4"/>
      <c r="D217" s="4"/>
      <c r="E217" s="4"/>
      <c r="F217" s="5"/>
      <c r="G217" s="5"/>
      <c r="H217" s="4"/>
      <c r="I217" s="4"/>
      <c r="J217" s="4"/>
      <c r="K217" s="4"/>
      <c r="L217" s="4"/>
      <c r="M217" s="4"/>
      <c r="N217" s="4"/>
      <c r="O217" s="4"/>
      <c r="P217" s="4"/>
      <c r="Q217" s="4"/>
      <c r="R217" s="4"/>
      <c r="S217" s="4"/>
    </row>
    <row r="218" spans="1:19">
      <c r="A218" s="5"/>
      <c r="B218" s="4"/>
      <c r="C218" s="4"/>
      <c r="D218" s="4"/>
      <c r="E218" s="4"/>
      <c r="F218" s="5"/>
      <c r="G218" s="5"/>
      <c r="H218" s="4"/>
      <c r="I218" s="4"/>
      <c r="J218" s="4"/>
      <c r="K218" s="4"/>
      <c r="L218" s="4"/>
      <c r="M218" s="4"/>
      <c r="N218" s="4"/>
      <c r="O218" s="4"/>
      <c r="P218" s="4"/>
      <c r="Q218" s="4"/>
      <c r="R218" s="4"/>
      <c r="S218" s="4"/>
    </row>
    <row r="219" spans="1:19">
      <c r="A219" s="5"/>
      <c r="B219" s="4"/>
      <c r="C219" s="4"/>
      <c r="D219" s="4"/>
      <c r="E219" s="4"/>
      <c r="F219" s="5"/>
      <c r="G219" s="5"/>
      <c r="H219" s="4"/>
      <c r="I219" s="4"/>
      <c r="J219" s="4"/>
      <c r="K219" s="4"/>
      <c r="L219" s="4"/>
      <c r="M219" s="4"/>
      <c r="N219" s="4"/>
      <c r="O219" s="4"/>
      <c r="P219" s="4"/>
      <c r="Q219" s="4"/>
      <c r="R219" s="4"/>
      <c r="S219" s="4"/>
    </row>
    <row r="220" spans="1:19">
      <c r="A220" s="5"/>
      <c r="B220" s="4"/>
      <c r="C220" s="4"/>
      <c r="D220" s="4"/>
      <c r="E220" s="4"/>
      <c r="F220" s="5"/>
      <c r="G220" s="5"/>
      <c r="H220" s="4"/>
      <c r="I220" s="4"/>
      <c r="J220" s="4"/>
      <c r="K220" s="4"/>
      <c r="L220" s="4"/>
      <c r="M220" s="4"/>
      <c r="N220" s="4"/>
      <c r="O220" s="4"/>
      <c r="P220" s="4"/>
      <c r="Q220" s="4"/>
      <c r="R220" s="4"/>
      <c r="S220" s="4"/>
    </row>
    <row r="221" spans="1:19">
      <c r="A221" s="5"/>
      <c r="B221" s="4"/>
      <c r="C221" s="4"/>
      <c r="D221" s="4"/>
      <c r="E221" s="4"/>
      <c r="F221" s="5"/>
      <c r="G221" s="5"/>
      <c r="H221" s="4"/>
      <c r="I221" s="4"/>
      <c r="J221" s="4"/>
      <c r="K221" s="4"/>
      <c r="L221" s="4"/>
      <c r="M221" s="4"/>
      <c r="N221" s="4"/>
      <c r="O221" s="4"/>
      <c r="P221" s="4"/>
      <c r="Q221" s="4"/>
      <c r="R221" s="4"/>
      <c r="S221" s="4"/>
    </row>
    <row r="222" spans="1:19">
      <c r="A222" s="5"/>
      <c r="B222" s="4"/>
      <c r="C222" s="4"/>
      <c r="D222" s="4"/>
      <c r="E222" s="4"/>
      <c r="F222" s="5"/>
      <c r="G222" s="5"/>
      <c r="H222" s="4"/>
      <c r="I222" s="4"/>
      <c r="J222" s="4"/>
      <c r="K222" s="4"/>
      <c r="L222" s="4"/>
      <c r="M222" s="4"/>
      <c r="N222" s="4"/>
      <c r="O222" s="4"/>
      <c r="P222" s="4"/>
      <c r="Q222" s="4"/>
      <c r="R222" s="4"/>
      <c r="S222" s="4"/>
    </row>
    <row r="223" spans="1:19">
      <c r="A223" s="5"/>
      <c r="B223" s="4"/>
      <c r="C223" s="4"/>
      <c r="D223" s="4"/>
      <c r="E223" s="4"/>
      <c r="F223" s="5"/>
      <c r="G223" s="5"/>
      <c r="H223" s="4"/>
      <c r="I223" s="4"/>
      <c r="J223" s="4"/>
      <c r="K223" s="4"/>
      <c r="L223" s="4"/>
      <c r="M223" s="4"/>
      <c r="N223" s="4"/>
      <c r="O223" s="4"/>
      <c r="P223" s="4"/>
      <c r="Q223" s="4"/>
      <c r="R223" s="4"/>
      <c r="S223" s="4"/>
    </row>
    <row r="224" spans="1:19">
      <c r="A224" s="5"/>
      <c r="B224" s="4"/>
      <c r="C224" s="4"/>
      <c r="D224" s="4"/>
      <c r="E224" s="4"/>
      <c r="F224" s="5"/>
      <c r="G224" s="5"/>
      <c r="H224" s="4"/>
      <c r="I224" s="4"/>
      <c r="J224" s="4"/>
      <c r="K224" s="4"/>
      <c r="L224" s="4"/>
      <c r="M224" s="4"/>
      <c r="N224" s="4"/>
      <c r="O224" s="4"/>
      <c r="P224" s="4"/>
      <c r="Q224" s="4"/>
      <c r="R224" s="4"/>
      <c r="S224" s="4"/>
    </row>
    <row r="225" spans="1:19">
      <c r="A225" s="5"/>
      <c r="B225" s="4"/>
      <c r="C225" s="4"/>
      <c r="D225" s="4"/>
      <c r="E225" s="4"/>
      <c r="F225" s="5"/>
      <c r="G225" s="5"/>
      <c r="H225" s="4"/>
      <c r="I225" s="4"/>
      <c r="J225" s="4"/>
      <c r="K225" s="4"/>
      <c r="L225" s="4"/>
      <c r="M225" s="4"/>
      <c r="N225" s="4"/>
      <c r="O225" s="4"/>
      <c r="P225" s="4"/>
      <c r="Q225" s="4"/>
      <c r="R225" s="4"/>
      <c r="S225" s="4"/>
    </row>
    <row r="226" spans="1:19">
      <c r="A226" s="5"/>
      <c r="B226" s="4"/>
      <c r="C226" s="4"/>
      <c r="D226" s="4"/>
      <c r="E226" s="4"/>
      <c r="F226" s="5"/>
      <c r="G226" s="5"/>
      <c r="H226" s="4"/>
      <c r="I226" s="4"/>
      <c r="J226" s="4"/>
      <c r="K226" s="4"/>
      <c r="L226" s="4"/>
      <c r="M226" s="4"/>
      <c r="N226" s="4"/>
      <c r="O226" s="4"/>
      <c r="P226" s="4"/>
      <c r="Q226" s="4"/>
      <c r="R226" s="4"/>
      <c r="S226" s="4"/>
    </row>
    <row r="227" spans="1:19">
      <c r="A227" s="5"/>
      <c r="B227" s="4"/>
      <c r="C227" s="4"/>
      <c r="D227" s="4"/>
      <c r="E227" s="4"/>
      <c r="F227" s="5"/>
      <c r="G227" s="5"/>
      <c r="H227" s="4"/>
      <c r="I227" s="4"/>
      <c r="J227" s="4"/>
      <c r="K227" s="4"/>
      <c r="L227" s="4"/>
      <c r="M227" s="4"/>
      <c r="N227" s="4"/>
      <c r="O227" s="4"/>
      <c r="P227" s="4"/>
      <c r="Q227" s="4"/>
      <c r="R227" s="4"/>
      <c r="S227" s="4"/>
    </row>
    <row r="228" spans="1:19">
      <c r="A228" s="5"/>
      <c r="B228" s="4"/>
      <c r="C228" s="4"/>
      <c r="D228" s="4"/>
      <c r="E228" s="4"/>
      <c r="F228" s="5"/>
      <c r="G228" s="5"/>
      <c r="H228" s="4"/>
      <c r="I228" s="4"/>
      <c r="J228" s="4"/>
      <c r="K228" s="4"/>
      <c r="L228" s="4"/>
      <c r="M228" s="4"/>
      <c r="N228" s="4"/>
      <c r="O228" s="4"/>
      <c r="P228" s="4"/>
      <c r="Q228" s="4"/>
      <c r="R228" s="4"/>
      <c r="S228" s="4"/>
    </row>
    <row r="229" spans="1:19">
      <c r="A229" s="5"/>
      <c r="B229" s="4"/>
      <c r="C229" s="4"/>
      <c r="D229" s="4"/>
      <c r="E229" s="4"/>
      <c r="F229" s="5"/>
      <c r="G229" s="5"/>
      <c r="H229" s="4"/>
      <c r="I229" s="4"/>
      <c r="J229" s="4"/>
      <c r="K229" s="4"/>
      <c r="L229" s="4"/>
      <c r="M229" s="4"/>
      <c r="N229" s="4"/>
      <c r="O229" s="4"/>
      <c r="P229" s="4"/>
      <c r="Q229" s="4"/>
      <c r="R229" s="4"/>
      <c r="S229" s="4"/>
    </row>
    <row r="230" spans="1:19">
      <c r="A230" s="5"/>
      <c r="B230" s="4"/>
      <c r="C230" s="4"/>
      <c r="D230" s="4"/>
      <c r="E230" s="4"/>
      <c r="F230" s="5"/>
      <c r="G230" s="5"/>
      <c r="H230" s="4"/>
      <c r="I230" s="4"/>
      <c r="J230" s="4"/>
      <c r="K230" s="4"/>
      <c r="L230" s="4"/>
      <c r="M230" s="4"/>
      <c r="N230" s="4"/>
      <c r="O230" s="4"/>
      <c r="P230" s="4"/>
      <c r="Q230" s="4"/>
      <c r="R230" s="4"/>
      <c r="S230" s="4"/>
    </row>
    <row r="231" spans="1:19">
      <c r="A231" s="5"/>
      <c r="B231" s="4"/>
      <c r="C231" s="4"/>
      <c r="D231" s="4"/>
      <c r="E231" s="4"/>
      <c r="F231" s="5"/>
      <c r="G231" s="5"/>
      <c r="H231" s="4"/>
      <c r="I231" s="4"/>
      <c r="J231" s="4"/>
      <c r="K231" s="4"/>
      <c r="L231" s="4"/>
      <c r="M231" s="4"/>
      <c r="N231" s="4"/>
      <c r="O231" s="4"/>
      <c r="P231" s="4"/>
      <c r="Q231" s="4"/>
      <c r="R231" s="4"/>
      <c r="S231" s="4"/>
    </row>
    <row r="232" spans="1:19">
      <c r="A232" s="5"/>
      <c r="B232" s="4"/>
      <c r="C232" s="4"/>
      <c r="D232" s="4"/>
      <c r="E232" s="4"/>
      <c r="F232" s="5"/>
      <c r="G232" s="5"/>
      <c r="H232" s="4"/>
      <c r="I232" s="4"/>
      <c r="J232" s="4"/>
      <c r="K232" s="4"/>
      <c r="L232" s="4"/>
      <c r="M232" s="4"/>
      <c r="N232" s="4"/>
      <c r="O232" s="4"/>
      <c r="P232" s="4"/>
      <c r="Q232" s="4"/>
      <c r="R232" s="4"/>
      <c r="S232" s="4"/>
    </row>
    <row r="233" spans="1:19">
      <c r="A233" s="5"/>
      <c r="B233" s="4"/>
      <c r="C233" s="4"/>
      <c r="D233" s="4"/>
      <c r="E233" s="4"/>
      <c r="F233" s="5"/>
      <c r="G233" s="5"/>
      <c r="H233" s="4"/>
      <c r="I233" s="4"/>
      <c r="J233" s="4"/>
      <c r="K233" s="4"/>
      <c r="L233" s="4"/>
      <c r="M233" s="4"/>
      <c r="N233" s="4"/>
      <c r="O233" s="4"/>
      <c r="P233" s="4"/>
      <c r="Q233" s="4"/>
      <c r="R233" s="4"/>
      <c r="S233" s="4"/>
    </row>
    <row r="234" spans="1:19">
      <c r="A234" s="5"/>
      <c r="B234" s="4"/>
      <c r="C234" s="4"/>
      <c r="D234" s="4"/>
      <c r="E234" s="4"/>
      <c r="F234" s="5"/>
      <c r="G234" s="5"/>
      <c r="H234" s="4"/>
      <c r="I234" s="4"/>
      <c r="J234" s="4"/>
      <c r="K234" s="4"/>
      <c r="L234" s="4"/>
      <c r="M234" s="4"/>
      <c r="N234" s="4"/>
      <c r="O234" s="4"/>
      <c r="P234" s="4"/>
      <c r="Q234" s="4"/>
      <c r="R234" s="4"/>
      <c r="S234" s="4"/>
    </row>
    <row r="235" spans="1:19">
      <c r="A235" s="5"/>
      <c r="B235" s="4"/>
      <c r="C235" s="4"/>
      <c r="D235" s="4"/>
      <c r="E235" s="4"/>
      <c r="F235" s="5"/>
      <c r="G235" s="5"/>
      <c r="H235" s="4"/>
      <c r="I235" s="4"/>
      <c r="J235" s="4"/>
      <c r="K235" s="4"/>
      <c r="L235" s="4"/>
      <c r="M235" s="4"/>
      <c r="N235" s="4"/>
      <c r="O235" s="4"/>
      <c r="P235" s="4"/>
      <c r="Q235" s="4"/>
      <c r="R235" s="4"/>
      <c r="S235" s="4"/>
    </row>
    <row r="236" spans="1:19">
      <c r="A236" s="5"/>
      <c r="B236" s="4"/>
      <c r="C236" s="4"/>
      <c r="D236" s="4"/>
      <c r="E236" s="4"/>
      <c r="F236" s="5"/>
      <c r="G236" s="5"/>
      <c r="H236" s="4"/>
      <c r="I236" s="4"/>
      <c r="J236" s="4"/>
      <c r="K236" s="4"/>
      <c r="L236" s="4"/>
      <c r="M236" s="4"/>
      <c r="N236" s="4"/>
      <c r="O236" s="4"/>
      <c r="P236" s="4"/>
      <c r="Q236" s="4"/>
      <c r="R236" s="4"/>
      <c r="S236" s="4"/>
    </row>
    <row r="237" spans="1:19">
      <c r="A237" s="5"/>
      <c r="B237" s="4"/>
      <c r="C237" s="4"/>
      <c r="D237" s="4"/>
      <c r="E237" s="4"/>
      <c r="F237" s="5"/>
      <c r="G237" s="5"/>
      <c r="H237" s="4"/>
      <c r="I237" s="4"/>
      <c r="J237" s="4"/>
      <c r="K237" s="4"/>
      <c r="L237" s="4"/>
      <c r="M237" s="4"/>
      <c r="N237" s="4"/>
      <c r="O237" s="4"/>
      <c r="P237" s="4"/>
      <c r="Q237" s="4"/>
      <c r="R237" s="4"/>
      <c r="S237" s="4"/>
    </row>
    <row r="238" spans="1:19">
      <c r="A238" s="5"/>
      <c r="B238" s="4"/>
      <c r="C238" s="4"/>
      <c r="D238" s="4"/>
      <c r="E238" s="4"/>
      <c r="F238" s="5"/>
      <c r="G238" s="5"/>
      <c r="H238" s="4"/>
      <c r="I238" s="4"/>
      <c r="J238" s="4"/>
      <c r="K238" s="4"/>
      <c r="L238" s="4"/>
      <c r="M238" s="4"/>
      <c r="N238" s="4"/>
      <c r="O238" s="4"/>
      <c r="P238" s="4"/>
      <c r="Q238" s="4"/>
      <c r="R238" s="4"/>
      <c r="S238" s="4"/>
    </row>
    <row r="239" spans="1:19">
      <c r="A239" s="5"/>
      <c r="B239" s="4"/>
      <c r="C239" s="4"/>
      <c r="D239" s="4"/>
      <c r="E239" s="4"/>
      <c r="F239" s="5"/>
      <c r="G239" s="5"/>
      <c r="H239" s="4"/>
      <c r="I239" s="4"/>
      <c r="J239" s="4"/>
      <c r="K239" s="4"/>
      <c r="L239" s="4"/>
      <c r="M239" s="4"/>
      <c r="N239" s="4"/>
      <c r="O239" s="4"/>
      <c r="P239" s="4"/>
      <c r="Q239" s="4"/>
      <c r="R239" s="4"/>
      <c r="S239" s="4"/>
    </row>
    <row r="240" spans="1:19">
      <c r="A240" s="5"/>
      <c r="B240" s="4"/>
      <c r="C240" s="4"/>
      <c r="D240" s="4"/>
      <c r="E240" s="4"/>
      <c r="F240" s="5"/>
      <c r="G240" s="5"/>
      <c r="H240" s="4"/>
      <c r="I240" s="4"/>
      <c r="J240" s="4"/>
      <c r="K240" s="4"/>
      <c r="L240" s="4"/>
      <c r="M240" s="4"/>
      <c r="N240" s="4"/>
      <c r="O240" s="4"/>
      <c r="P240" s="4"/>
      <c r="Q240" s="4"/>
      <c r="R240" s="4"/>
      <c r="S240" s="4"/>
    </row>
    <row r="241" spans="1:19">
      <c r="A241" s="5"/>
      <c r="B241" s="4"/>
      <c r="C241" s="4"/>
      <c r="D241" s="4"/>
      <c r="E241" s="4"/>
      <c r="F241" s="5"/>
      <c r="G241" s="5"/>
      <c r="H241" s="4"/>
      <c r="I241" s="4"/>
      <c r="J241" s="4"/>
      <c r="K241" s="4"/>
      <c r="L241" s="4"/>
      <c r="M241" s="4"/>
      <c r="N241" s="4"/>
      <c r="O241" s="4"/>
      <c r="P241" s="4"/>
      <c r="Q241" s="4"/>
      <c r="R241" s="4"/>
      <c r="S241" s="4"/>
    </row>
    <row r="242" spans="1:19">
      <c r="A242" s="5"/>
      <c r="B242" s="4"/>
      <c r="C242" s="4"/>
      <c r="D242" s="4"/>
      <c r="E242" s="4"/>
      <c r="F242" s="5"/>
      <c r="G242" s="5"/>
      <c r="H242" s="4"/>
      <c r="I242" s="4"/>
      <c r="J242" s="4"/>
      <c r="K242" s="4"/>
      <c r="L242" s="4"/>
      <c r="M242" s="4"/>
      <c r="N242" s="4"/>
      <c r="O242" s="4"/>
      <c r="P242" s="4"/>
      <c r="Q242" s="4"/>
      <c r="R242" s="4"/>
      <c r="S242" s="4"/>
    </row>
    <row r="243" spans="1:19">
      <c r="A243" s="5"/>
      <c r="B243" s="4"/>
      <c r="C243" s="4"/>
      <c r="D243" s="4"/>
      <c r="E243" s="4"/>
      <c r="F243" s="5"/>
      <c r="G243" s="5"/>
      <c r="H243" s="4"/>
      <c r="I243" s="4"/>
      <c r="J243" s="4"/>
      <c r="K243" s="4"/>
      <c r="L243" s="4"/>
      <c r="M243" s="4"/>
      <c r="N243" s="4"/>
      <c r="O243" s="4"/>
      <c r="P243" s="4"/>
      <c r="Q243" s="4"/>
      <c r="R243" s="4"/>
      <c r="S243" s="4"/>
    </row>
    <row r="244" spans="1:19">
      <c r="A244" s="5"/>
      <c r="B244" s="4"/>
      <c r="C244" s="4"/>
      <c r="D244" s="4"/>
      <c r="E244" s="4"/>
      <c r="F244" s="5"/>
      <c r="G244" s="5"/>
      <c r="H244" s="4"/>
      <c r="I244" s="4"/>
      <c r="J244" s="4"/>
      <c r="K244" s="4"/>
      <c r="L244" s="4"/>
      <c r="M244" s="4"/>
      <c r="N244" s="4"/>
      <c r="O244" s="4"/>
      <c r="P244" s="4"/>
      <c r="Q244" s="4"/>
      <c r="R244" s="4"/>
      <c r="S244" s="4"/>
    </row>
    <row r="245" spans="1:19">
      <c r="A245" s="5"/>
      <c r="B245" s="4"/>
      <c r="C245" s="4"/>
      <c r="D245" s="4"/>
      <c r="E245" s="4"/>
      <c r="F245" s="5"/>
      <c r="G245" s="5"/>
      <c r="H245" s="4"/>
      <c r="I245" s="4"/>
      <c r="J245" s="4"/>
      <c r="K245" s="4"/>
      <c r="L245" s="4"/>
      <c r="M245" s="4"/>
      <c r="N245" s="4"/>
      <c r="O245" s="4"/>
      <c r="P245" s="4"/>
      <c r="Q245" s="4"/>
      <c r="R245" s="4"/>
      <c r="S245" s="4"/>
    </row>
    <row r="246" spans="1:19">
      <c r="A246" s="5"/>
      <c r="B246" s="4"/>
      <c r="C246" s="4"/>
      <c r="D246" s="4"/>
      <c r="E246" s="4"/>
      <c r="F246" s="5"/>
      <c r="G246" s="5"/>
      <c r="H246" s="4"/>
      <c r="I246" s="4"/>
      <c r="J246" s="4"/>
      <c r="K246" s="4"/>
      <c r="L246" s="4"/>
      <c r="M246" s="4"/>
      <c r="N246" s="4"/>
      <c r="O246" s="4"/>
      <c r="P246" s="4"/>
      <c r="Q246" s="4"/>
      <c r="R246" s="4"/>
      <c r="S246" s="4"/>
    </row>
    <row r="247" spans="1:19">
      <c r="A247" s="5"/>
      <c r="B247" s="4"/>
      <c r="C247" s="4"/>
      <c r="D247" s="4"/>
      <c r="E247" s="4"/>
      <c r="F247" s="5"/>
      <c r="G247" s="5"/>
      <c r="H247" s="4"/>
      <c r="I247" s="4"/>
      <c r="J247" s="4"/>
      <c r="K247" s="4"/>
      <c r="L247" s="4"/>
      <c r="M247" s="4"/>
      <c r="N247" s="4"/>
      <c r="O247" s="4"/>
      <c r="P247" s="4"/>
      <c r="Q247" s="4"/>
      <c r="R247" s="4"/>
      <c r="S247" s="4"/>
    </row>
    <row r="248" spans="1:19">
      <c r="A248" s="5"/>
      <c r="B248" s="4"/>
      <c r="C248" s="4"/>
      <c r="D248" s="4"/>
      <c r="E248" s="4"/>
      <c r="F248" s="5"/>
      <c r="G248" s="5"/>
      <c r="H248" s="4"/>
      <c r="I248" s="4"/>
      <c r="J248" s="4"/>
      <c r="K248" s="4"/>
      <c r="L248" s="4"/>
      <c r="M248" s="4"/>
      <c r="N248" s="4"/>
      <c r="O248" s="4"/>
      <c r="P248" s="4"/>
      <c r="Q248" s="4"/>
      <c r="R248" s="4"/>
      <c r="S248" s="4"/>
    </row>
    <row r="249" spans="1:19">
      <c r="A249" s="5"/>
      <c r="B249" s="4"/>
      <c r="C249" s="4"/>
      <c r="D249" s="4"/>
      <c r="E249" s="4"/>
      <c r="F249" s="5"/>
      <c r="G249" s="5"/>
      <c r="H249" s="4"/>
      <c r="I249" s="4"/>
      <c r="J249" s="4"/>
      <c r="K249" s="4"/>
      <c r="L249" s="4"/>
      <c r="M249" s="4"/>
      <c r="N249" s="4"/>
      <c r="O249" s="4"/>
      <c r="P249" s="4"/>
      <c r="Q249" s="4"/>
      <c r="R249" s="4"/>
      <c r="S249" s="4"/>
    </row>
    <row r="250" spans="1:19">
      <c r="A250" s="5"/>
      <c r="B250" s="4"/>
      <c r="C250" s="4"/>
      <c r="D250" s="4"/>
      <c r="E250" s="4"/>
      <c r="F250" s="5"/>
      <c r="G250" s="5"/>
      <c r="H250" s="4"/>
      <c r="I250" s="4"/>
      <c r="J250" s="4"/>
      <c r="K250" s="4"/>
      <c r="L250" s="4"/>
      <c r="M250" s="4"/>
      <c r="N250" s="4"/>
      <c r="O250" s="4"/>
      <c r="P250" s="4"/>
      <c r="Q250" s="4"/>
      <c r="R250" s="4"/>
      <c r="S250" s="4"/>
    </row>
    <row r="251" spans="1:19">
      <c r="A251" s="5"/>
      <c r="B251" s="4"/>
      <c r="C251" s="4"/>
      <c r="D251" s="4"/>
      <c r="E251" s="4"/>
      <c r="F251" s="5"/>
      <c r="G251" s="5"/>
      <c r="H251" s="4"/>
      <c r="I251" s="4"/>
      <c r="J251" s="4"/>
      <c r="K251" s="4"/>
      <c r="L251" s="4"/>
      <c r="M251" s="4"/>
      <c r="N251" s="4"/>
      <c r="O251" s="4"/>
      <c r="P251" s="4"/>
      <c r="Q251" s="4"/>
      <c r="R251" s="4"/>
      <c r="S251" s="4"/>
    </row>
    <row r="252" spans="1:19">
      <c r="A252" s="5"/>
      <c r="B252" s="4"/>
      <c r="C252" s="4"/>
      <c r="D252" s="4"/>
      <c r="E252" s="4"/>
      <c r="F252" s="5"/>
      <c r="G252" s="5"/>
      <c r="H252" s="4"/>
      <c r="I252" s="4"/>
      <c r="J252" s="4"/>
      <c r="K252" s="4"/>
      <c r="L252" s="4"/>
      <c r="M252" s="4"/>
      <c r="N252" s="4"/>
      <c r="O252" s="4"/>
      <c r="P252" s="4"/>
      <c r="Q252" s="4"/>
      <c r="R252" s="4"/>
      <c r="S252" s="4"/>
    </row>
    <row r="253" spans="1:19">
      <c r="A253" s="5"/>
      <c r="B253" s="4"/>
      <c r="C253" s="4"/>
      <c r="D253" s="4"/>
      <c r="E253" s="4"/>
      <c r="F253" s="5"/>
      <c r="G253" s="5"/>
      <c r="H253" s="4"/>
      <c r="I253" s="4"/>
      <c r="J253" s="4"/>
      <c r="K253" s="4"/>
      <c r="L253" s="4"/>
      <c r="M253" s="4"/>
      <c r="N253" s="4"/>
      <c r="O253" s="4"/>
      <c r="P253" s="4"/>
      <c r="Q253" s="4"/>
      <c r="R253" s="4"/>
      <c r="S253" s="4"/>
    </row>
    <row r="254" spans="1:19">
      <c r="A254" s="5"/>
      <c r="B254" s="4"/>
      <c r="C254" s="4"/>
      <c r="D254" s="4"/>
      <c r="E254" s="4"/>
      <c r="F254" s="5"/>
      <c r="G254" s="5"/>
      <c r="H254" s="4"/>
      <c r="I254" s="4"/>
      <c r="J254" s="4"/>
      <c r="K254" s="4"/>
      <c r="L254" s="4"/>
      <c r="M254" s="4"/>
      <c r="N254" s="4"/>
      <c r="O254" s="4"/>
      <c r="P254" s="4"/>
      <c r="Q254" s="4"/>
      <c r="R254" s="4"/>
      <c r="S254" s="4"/>
    </row>
    <row r="255" spans="1:19">
      <c r="A255" s="5"/>
      <c r="B255" s="4"/>
      <c r="C255" s="4"/>
      <c r="D255" s="4"/>
      <c r="E255" s="4"/>
      <c r="F255" s="5"/>
      <c r="G255" s="5"/>
      <c r="H255" s="4"/>
      <c r="I255" s="4"/>
      <c r="J255" s="4"/>
      <c r="K255" s="4"/>
      <c r="L255" s="4"/>
      <c r="M255" s="4"/>
      <c r="N255" s="4"/>
      <c r="O255" s="4"/>
      <c r="P255" s="4"/>
      <c r="Q255" s="4"/>
      <c r="R255" s="4"/>
      <c r="S255" s="4"/>
    </row>
    <row r="256" spans="1:19">
      <c r="A256" s="5"/>
      <c r="B256" s="4"/>
      <c r="C256" s="4"/>
      <c r="D256" s="4"/>
      <c r="E256" s="4"/>
      <c r="F256" s="5"/>
      <c r="G256" s="5"/>
      <c r="H256" s="4"/>
      <c r="I256" s="4"/>
      <c r="J256" s="4"/>
      <c r="K256" s="4"/>
      <c r="L256" s="4"/>
      <c r="M256" s="4"/>
      <c r="N256" s="4"/>
      <c r="O256" s="4"/>
      <c r="P256" s="4"/>
      <c r="Q256" s="4"/>
      <c r="R256" s="4"/>
      <c r="S256" s="4"/>
    </row>
    <row r="257" spans="1:19">
      <c r="A257" s="5"/>
      <c r="B257" s="4"/>
      <c r="C257" s="4"/>
      <c r="D257" s="4"/>
      <c r="E257" s="4"/>
      <c r="F257" s="5"/>
      <c r="G257" s="5"/>
      <c r="H257" s="4"/>
      <c r="I257" s="4"/>
      <c r="J257" s="4"/>
      <c r="K257" s="4"/>
      <c r="L257" s="4"/>
      <c r="M257" s="4"/>
      <c r="N257" s="4"/>
      <c r="O257" s="4"/>
      <c r="P257" s="4"/>
      <c r="Q257" s="4"/>
      <c r="R257" s="4"/>
      <c r="S257" s="4"/>
    </row>
    <row r="258" spans="1:19">
      <c r="A258" s="5"/>
      <c r="B258" s="4"/>
      <c r="C258" s="4"/>
      <c r="D258" s="4"/>
      <c r="E258" s="4"/>
      <c r="F258" s="5"/>
      <c r="G258" s="5"/>
      <c r="H258" s="4"/>
      <c r="I258" s="4"/>
      <c r="J258" s="4"/>
      <c r="K258" s="4"/>
      <c r="L258" s="4"/>
      <c r="M258" s="4"/>
      <c r="N258" s="4"/>
      <c r="O258" s="4"/>
      <c r="P258" s="4"/>
      <c r="Q258" s="4"/>
      <c r="R258" s="4"/>
      <c r="S258" s="4"/>
    </row>
    <row r="259" spans="1:19">
      <c r="A259" s="5"/>
      <c r="B259" s="4"/>
      <c r="C259" s="4"/>
      <c r="D259" s="4"/>
      <c r="E259" s="4"/>
      <c r="F259" s="5"/>
      <c r="G259" s="5"/>
      <c r="H259" s="4"/>
      <c r="I259" s="4"/>
      <c r="J259" s="4"/>
      <c r="K259" s="4"/>
      <c r="L259" s="4"/>
      <c r="M259" s="4"/>
      <c r="N259" s="4"/>
      <c r="O259" s="4"/>
      <c r="P259" s="4"/>
      <c r="Q259" s="4"/>
      <c r="R259" s="4"/>
      <c r="S259" s="4"/>
    </row>
    <row r="260" spans="1:19">
      <c r="A260" s="5"/>
      <c r="B260" s="4"/>
      <c r="C260" s="4"/>
      <c r="D260" s="4"/>
      <c r="E260" s="4"/>
      <c r="F260" s="5"/>
      <c r="G260" s="5"/>
      <c r="H260" s="4"/>
      <c r="I260" s="4"/>
      <c r="J260" s="4"/>
      <c r="K260" s="4"/>
      <c r="L260" s="4"/>
      <c r="M260" s="4"/>
      <c r="N260" s="4"/>
      <c r="O260" s="4"/>
      <c r="P260" s="4"/>
      <c r="Q260" s="4"/>
      <c r="R260" s="4"/>
      <c r="S260" s="4"/>
    </row>
    <row r="261" spans="1:19">
      <c r="A261" s="5"/>
      <c r="B261" s="4"/>
      <c r="C261" s="4"/>
      <c r="D261" s="4"/>
      <c r="E261" s="4"/>
      <c r="F261" s="5"/>
      <c r="G261" s="5"/>
      <c r="H261" s="4"/>
      <c r="I261" s="4"/>
      <c r="J261" s="4"/>
      <c r="K261" s="4"/>
      <c r="L261" s="4"/>
      <c r="M261" s="4"/>
      <c r="N261" s="4"/>
      <c r="O261" s="4"/>
      <c r="P261" s="4"/>
      <c r="Q261" s="4"/>
      <c r="R261" s="4"/>
      <c r="S261" s="4"/>
    </row>
    <row r="262" spans="1:19">
      <c r="A262" s="5"/>
      <c r="B262" s="4"/>
      <c r="C262" s="4"/>
      <c r="D262" s="4"/>
      <c r="E262" s="4"/>
      <c r="F262" s="5"/>
      <c r="G262" s="5"/>
      <c r="H262" s="4"/>
      <c r="I262" s="4"/>
      <c r="J262" s="4"/>
      <c r="K262" s="4"/>
      <c r="L262" s="4"/>
      <c r="M262" s="4"/>
      <c r="N262" s="4"/>
      <c r="O262" s="4"/>
      <c r="P262" s="4"/>
      <c r="Q262" s="4"/>
      <c r="R262" s="4"/>
      <c r="S262" s="4"/>
    </row>
    <row r="263" spans="1:19">
      <c r="A263" s="5"/>
      <c r="B263" s="4"/>
      <c r="C263" s="4"/>
      <c r="D263" s="4"/>
      <c r="E263" s="4"/>
      <c r="F263" s="5"/>
      <c r="G263" s="5"/>
      <c r="H263" s="4"/>
      <c r="I263" s="4"/>
      <c r="J263" s="4"/>
      <c r="K263" s="4"/>
      <c r="L263" s="4"/>
      <c r="M263" s="4"/>
      <c r="N263" s="4"/>
      <c r="O263" s="4"/>
      <c r="P263" s="4"/>
      <c r="Q263" s="4"/>
      <c r="R263" s="4"/>
      <c r="S263" s="4"/>
    </row>
    <row r="264" spans="1:19">
      <c r="A264" s="5"/>
      <c r="B264" s="4"/>
      <c r="C264" s="4"/>
      <c r="D264" s="4"/>
      <c r="E264" s="4"/>
      <c r="F264" s="5"/>
      <c r="G264" s="5"/>
      <c r="H264" s="4"/>
      <c r="I264" s="4"/>
      <c r="J264" s="4"/>
      <c r="K264" s="4"/>
      <c r="L264" s="4"/>
      <c r="M264" s="4"/>
      <c r="N264" s="4"/>
      <c r="O264" s="4"/>
      <c r="P264" s="4"/>
      <c r="Q264" s="4"/>
      <c r="R264" s="4"/>
      <c r="S264" s="4"/>
    </row>
    <row r="265" spans="1:19">
      <c r="A265" s="5"/>
      <c r="B265" s="4"/>
      <c r="C265" s="4"/>
      <c r="D265" s="4"/>
      <c r="E265" s="4"/>
      <c r="F265" s="5"/>
      <c r="G265" s="5"/>
      <c r="H265" s="4"/>
      <c r="I265" s="4"/>
      <c r="J265" s="4"/>
      <c r="K265" s="4"/>
      <c r="L265" s="4"/>
      <c r="M265" s="4"/>
      <c r="N265" s="4"/>
      <c r="O265" s="4"/>
      <c r="P265" s="4"/>
      <c r="Q265" s="4"/>
      <c r="R265" s="4"/>
      <c r="S265" s="4"/>
    </row>
    <row r="266" spans="1:19">
      <c r="A266" s="5"/>
      <c r="B266" s="4"/>
      <c r="C266" s="4"/>
      <c r="D266" s="4"/>
      <c r="E266" s="4"/>
      <c r="F266" s="5"/>
      <c r="G266" s="5"/>
      <c r="H266" s="4"/>
      <c r="I266" s="4"/>
      <c r="J266" s="4"/>
      <c r="K266" s="4"/>
      <c r="L266" s="4"/>
      <c r="M266" s="4"/>
      <c r="N266" s="4"/>
      <c r="O266" s="4"/>
      <c r="P266" s="4"/>
      <c r="Q266" s="4"/>
      <c r="R266" s="4"/>
      <c r="S266" s="4"/>
    </row>
    <row r="267" spans="1:19">
      <c r="A267" s="5"/>
      <c r="B267" s="4"/>
      <c r="C267" s="4"/>
      <c r="D267" s="4"/>
      <c r="E267" s="4"/>
      <c r="F267" s="5"/>
      <c r="G267" s="5"/>
      <c r="H267" s="4"/>
      <c r="I267" s="4"/>
      <c r="J267" s="4"/>
      <c r="K267" s="4"/>
      <c r="L267" s="4"/>
      <c r="M267" s="4"/>
      <c r="N267" s="4"/>
      <c r="O267" s="4"/>
      <c r="P267" s="4"/>
      <c r="Q267" s="4"/>
      <c r="R267" s="4"/>
      <c r="S267" s="4"/>
    </row>
    <row r="268" spans="1:19">
      <c r="A268" s="5"/>
      <c r="B268" s="4"/>
      <c r="C268" s="4"/>
      <c r="D268" s="4"/>
      <c r="E268" s="4"/>
      <c r="F268" s="5"/>
      <c r="G268" s="5"/>
      <c r="H268" s="4"/>
      <c r="I268" s="4"/>
      <c r="J268" s="4"/>
      <c r="K268" s="4"/>
      <c r="L268" s="4"/>
      <c r="M268" s="4"/>
      <c r="N268" s="4"/>
      <c r="O268" s="4"/>
      <c r="P268" s="4"/>
      <c r="Q268" s="4"/>
      <c r="R268" s="4"/>
      <c r="S268" s="4"/>
    </row>
    <row r="269" spans="1:19">
      <c r="A269" s="5"/>
      <c r="B269" s="4"/>
      <c r="C269" s="4"/>
      <c r="D269" s="4"/>
      <c r="E269" s="4"/>
      <c r="F269" s="5"/>
      <c r="G269" s="5"/>
      <c r="H269" s="4"/>
      <c r="I269" s="4"/>
      <c r="J269" s="4"/>
      <c r="K269" s="4"/>
      <c r="L269" s="4"/>
      <c r="M269" s="4"/>
      <c r="N269" s="4"/>
      <c r="O269" s="4"/>
      <c r="P269" s="4"/>
      <c r="Q269" s="4"/>
      <c r="R269" s="4"/>
      <c r="S269" s="4"/>
    </row>
    <row r="270" spans="1:19">
      <c r="A270" s="5"/>
      <c r="B270" s="4"/>
      <c r="C270" s="4"/>
      <c r="D270" s="4"/>
      <c r="E270" s="4"/>
      <c r="F270" s="5"/>
      <c r="G270" s="5"/>
      <c r="H270" s="4"/>
      <c r="I270" s="4"/>
      <c r="J270" s="4"/>
      <c r="K270" s="4"/>
      <c r="L270" s="4"/>
      <c r="M270" s="4"/>
      <c r="N270" s="4"/>
      <c r="O270" s="4"/>
      <c r="P270" s="4"/>
      <c r="Q270" s="4"/>
      <c r="R270" s="4"/>
      <c r="S270" s="4"/>
    </row>
    <row r="271" spans="1:19">
      <c r="A271" s="5"/>
      <c r="B271" s="4"/>
      <c r="C271" s="4"/>
      <c r="D271" s="4"/>
      <c r="E271" s="4"/>
      <c r="F271" s="5"/>
      <c r="G271" s="5"/>
      <c r="H271" s="4"/>
      <c r="I271" s="4"/>
      <c r="J271" s="4"/>
      <c r="K271" s="4"/>
      <c r="L271" s="4"/>
      <c r="M271" s="4"/>
      <c r="N271" s="4"/>
      <c r="O271" s="4"/>
      <c r="P271" s="4"/>
      <c r="Q271" s="4"/>
      <c r="R271" s="4"/>
      <c r="S271" s="4"/>
    </row>
    <row r="272" spans="1:19">
      <c r="A272" s="5"/>
      <c r="B272" s="4"/>
      <c r="C272" s="4"/>
      <c r="D272" s="4"/>
      <c r="E272" s="4"/>
      <c r="F272" s="5"/>
      <c r="G272" s="5"/>
      <c r="H272" s="4"/>
      <c r="I272" s="4"/>
      <c r="J272" s="4"/>
      <c r="K272" s="4"/>
      <c r="L272" s="4"/>
      <c r="M272" s="4"/>
      <c r="N272" s="4"/>
      <c r="O272" s="4"/>
      <c r="P272" s="4"/>
      <c r="Q272" s="4"/>
      <c r="R272" s="4"/>
      <c r="S272" s="4"/>
    </row>
    <row r="273" spans="1:19">
      <c r="A273" s="5"/>
      <c r="B273" s="4"/>
      <c r="C273" s="4"/>
      <c r="D273" s="4"/>
      <c r="E273" s="4"/>
      <c r="F273" s="5"/>
      <c r="G273" s="5"/>
      <c r="H273" s="4"/>
      <c r="I273" s="4"/>
      <c r="J273" s="4"/>
      <c r="K273" s="4"/>
      <c r="L273" s="4"/>
      <c r="M273" s="4"/>
      <c r="N273" s="4"/>
      <c r="O273" s="4"/>
      <c r="P273" s="4"/>
      <c r="Q273" s="4"/>
      <c r="R273" s="4"/>
      <c r="S273" s="4"/>
    </row>
    <row r="274" spans="1:19">
      <c r="A274" s="5"/>
      <c r="B274" s="4"/>
      <c r="C274" s="4"/>
      <c r="D274" s="4"/>
      <c r="E274" s="4"/>
      <c r="F274" s="5"/>
      <c r="G274" s="5"/>
      <c r="H274" s="4"/>
      <c r="I274" s="4"/>
      <c r="J274" s="4"/>
      <c r="K274" s="4"/>
      <c r="L274" s="4"/>
      <c r="M274" s="4"/>
      <c r="N274" s="4"/>
      <c r="O274" s="4"/>
      <c r="P274" s="4"/>
      <c r="Q274" s="4"/>
      <c r="R274" s="4"/>
      <c r="S274" s="4"/>
    </row>
    <row r="275" spans="1:19">
      <c r="A275" s="5"/>
      <c r="B275" s="4"/>
      <c r="C275" s="4"/>
      <c r="D275" s="4"/>
      <c r="E275" s="4"/>
      <c r="F275" s="5"/>
      <c r="G275" s="5"/>
      <c r="H275" s="4"/>
      <c r="I275" s="4"/>
      <c r="J275" s="4"/>
      <c r="K275" s="4"/>
      <c r="L275" s="4"/>
      <c r="M275" s="4"/>
      <c r="N275" s="4"/>
      <c r="O275" s="4"/>
      <c r="P275" s="4"/>
      <c r="Q275" s="4"/>
      <c r="R275" s="4"/>
      <c r="S275" s="4"/>
    </row>
    <row r="276" spans="1:19">
      <c r="A276" s="5"/>
      <c r="B276" s="4"/>
      <c r="C276" s="4"/>
      <c r="D276" s="4"/>
      <c r="E276" s="4"/>
      <c r="F276" s="5"/>
      <c r="G276" s="5"/>
      <c r="H276" s="4"/>
      <c r="I276" s="4"/>
      <c r="J276" s="4"/>
      <c r="K276" s="4"/>
      <c r="L276" s="4"/>
      <c r="M276" s="4"/>
      <c r="N276" s="4"/>
      <c r="O276" s="4"/>
      <c r="P276" s="4"/>
      <c r="Q276" s="4"/>
      <c r="R276" s="4"/>
      <c r="S276" s="4"/>
    </row>
    <row r="277" spans="1:19">
      <c r="A277" s="5"/>
      <c r="B277" s="4"/>
      <c r="C277" s="4"/>
      <c r="D277" s="4"/>
      <c r="E277" s="4"/>
      <c r="F277" s="5"/>
      <c r="G277" s="5"/>
      <c r="H277" s="4"/>
      <c r="I277" s="4"/>
      <c r="J277" s="4"/>
      <c r="K277" s="4"/>
      <c r="L277" s="4"/>
      <c r="M277" s="4"/>
      <c r="N277" s="4"/>
      <c r="O277" s="4"/>
      <c r="P277" s="4"/>
      <c r="Q277" s="4"/>
      <c r="R277" s="4"/>
      <c r="S277" s="4"/>
    </row>
    <row r="278" spans="1:19">
      <c r="A278" s="5"/>
      <c r="B278" s="4"/>
      <c r="C278" s="4"/>
      <c r="D278" s="4"/>
      <c r="E278" s="4"/>
      <c r="F278" s="5"/>
      <c r="G278" s="5"/>
      <c r="H278" s="4"/>
      <c r="I278" s="4"/>
      <c r="J278" s="4"/>
      <c r="K278" s="4"/>
      <c r="L278" s="4"/>
      <c r="M278" s="4"/>
      <c r="N278" s="4"/>
      <c r="O278" s="4"/>
      <c r="P278" s="4"/>
      <c r="Q278" s="4"/>
      <c r="R278" s="4"/>
      <c r="S278" s="4"/>
    </row>
    <row r="279" spans="1:19">
      <c r="A279" s="5"/>
      <c r="B279" s="4"/>
      <c r="C279" s="4"/>
      <c r="D279" s="4"/>
      <c r="E279" s="4"/>
      <c r="F279" s="5"/>
      <c r="G279" s="5"/>
      <c r="H279" s="4"/>
      <c r="I279" s="4"/>
      <c r="J279" s="4"/>
      <c r="K279" s="4"/>
      <c r="L279" s="4"/>
      <c r="M279" s="4"/>
      <c r="N279" s="4"/>
      <c r="O279" s="4"/>
      <c r="P279" s="4"/>
      <c r="Q279" s="4"/>
      <c r="R279" s="4"/>
      <c r="S279" s="4"/>
    </row>
    <row r="280" spans="1:19">
      <c r="A280" s="5"/>
      <c r="B280" s="4"/>
      <c r="C280" s="4"/>
      <c r="D280" s="4"/>
      <c r="E280" s="4"/>
      <c r="F280" s="5"/>
      <c r="G280" s="5"/>
      <c r="H280" s="4"/>
      <c r="I280" s="4"/>
      <c r="J280" s="4"/>
      <c r="K280" s="4"/>
      <c r="L280" s="4"/>
      <c r="M280" s="4"/>
      <c r="N280" s="4"/>
      <c r="O280" s="4"/>
      <c r="P280" s="4"/>
      <c r="Q280" s="4"/>
      <c r="R280" s="4"/>
      <c r="S280" s="4"/>
    </row>
    <row r="281" spans="1:19">
      <c r="A281" s="5"/>
      <c r="B281" s="4"/>
      <c r="C281" s="4"/>
      <c r="D281" s="4"/>
      <c r="E281" s="4"/>
      <c r="F281" s="5"/>
      <c r="G281" s="5"/>
      <c r="H281" s="4"/>
      <c r="I281" s="4"/>
      <c r="J281" s="4"/>
      <c r="K281" s="4"/>
      <c r="L281" s="4"/>
      <c r="M281" s="4"/>
      <c r="N281" s="4"/>
      <c r="O281" s="4"/>
      <c r="P281" s="4"/>
      <c r="Q281" s="4"/>
      <c r="R281" s="4"/>
      <c r="S281" s="4"/>
    </row>
    <row r="282" spans="1:19">
      <c r="A282" s="5"/>
      <c r="B282" s="4"/>
      <c r="C282" s="4"/>
      <c r="D282" s="4"/>
      <c r="E282" s="4"/>
      <c r="F282" s="5"/>
      <c r="G282" s="5"/>
      <c r="H282" s="4"/>
      <c r="I282" s="4"/>
      <c r="J282" s="4"/>
      <c r="K282" s="4"/>
      <c r="L282" s="4"/>
      <c r="M282" s="4"/>
      <c r="N282" s="4"/>
      <c r="O282" s="4"/>
      <c r="P282" s="4"/>
      <c r="Q282" s="4"/>
      <c r="R282" s="4"/>
      <c r="S282" s="4"/>
    </row>
    <row r="283" spans="1:19">
      <c r="A283" s="5"/>
      <c r="B283" s="4"/>
      <c r="C283" s="4"/>
      <c r="D283" s="4"/>
      <c r="E283" s="4"/>
      <c r="F283" s="5"/>
      <c r="G283" s="5"/>
      <c r="H283" s="4"/>
      <c r="I283" s="4"/>
      <c r="J283" s="4"/>
      <c r="K283" s="4"/>
      <c r="L283" s="4"/>
      <c r="M283" s="4"/>
      <c r="N283" s="4"/>
      <c r="O283" s="4"/>
      <c r="P283" s="4"/>
      <c r="Q283" s="4"/>
      <c r="R283" s="4"/>
      <c r="S283" s="4"/>
    </row>
    <row r="284" spans="1:19">
      <c r="A284" s="5"/>
      <c r="B284" s="4"/>
      <c r="C284" s="4"/>
      <c r="D284" s="4"/>
      <c r="E284" s="4"/>
      <c r="F284" s="5"/>
      <c r="G284" s="5"/>
      <c r="H284" s="4"/>
      <c r="I284" s="4"/>
      <c r="J284" s="4"/>
      <c r="K284" s="4"/>
      <c r="L284" s="4"/>
      <c r="M284" s="4"/>
      <c r="N284" s="4"/>
      <c r="O284" s="4"/>
      <c r="P284" s="4"/>
      <c r="Q284" s="4"/>
      <c r="R284" s="4"/>
      <c r="S284" s="4"/>
    </row>
    <row r="285" spans="1:19">
      <c r="A285" s="5"/>
      <c r="B285" s="4"/>
      <c r="C285" s="4"/>
      <c r="D285" s="4"/>
      <c r="E285" s="4"/>
      <c r="F285" s="5"/>
      <c r="G285" s="5"/>
      <c r="H285" s="4"/>
      <c r="I285" s="4"/>
      <c r="J285" s="4"/>
      <c r="K285" s="4"/>
      <c r="L285" s="4"/>
      <c r="M285" s="4"/>
      <c r="N285" s="4"/>
      <c r="O285" s="4"/>
      <c r="P285" s="4"/>
      <c r="Q285" s="4"/>
      <c r="R285" s="4"/>
      <c r="S285" s="4"/>
    </row>
    <row r="286" spans="1:19">
      <c r="A286" s="5"/>
      <c r="B286" s="4"/>
      <c r="C286" s="4"/>
      <c r="D286" s="4"/>
      <c r="E286" s="4"/>
      <c r="F286" s="5"/>
      <c r="G286" s="5"/>
      <c r="H286" s="4"/>
      <c r="I286" s="4"/>
      <c r="J286" s="4"/>
      <c r="K286" s="4"/>
      <c r="L286" s="4"/>
      <c r="M286" s="4"/>
      <c r="N286" s="4"/>
      <c r="O286" s="4"/>
      <c r="P286" s="4"/>
      <c r="Q286" s="4"/>
      <c r="R286" s="4"/>
      <c r="S286" s="4"/>
    </row>
    <row r="287" spans="1:19">
      <c r="A287" s="5"/>
      <c r="B287" s="4"/>
      <c r="C287" s="4"/>
      <c r="D287" s="4"/>
      <c r="E287" s="4"/>
      <c r="F287" s="5"/>
      <c r="G287" s="5"/>
      <c r="H287" s="4"/>
      <c r="I287" s="4"/>
      <c r="J287" s="4"/>
      <c r="K287" s="4"/>
      <c r="L287" s="4"/>
      <c r="M287" s="4"/>
      <c r="N287" s="4"/>
      <c r="O287" s="4"/>
      <c r="P287" s="4"/>
      <c r="Q287" s="4"/>
      <c r="R287" s="4"/>
      <c r="S287" s="4"/>
    </row>
    <row r="288" spans="1:19">
      <c r="A288" s="5"/>
      <c r="B288" s="4"/>
      <c r="C288" s="4"/>
      <c r="D288" s="4"/>
      <c r="E288" s="4"/>
      <c r="F288" s="5"/>
      <c r="G288" s="5"/>
      <c r="H288" s="4"/>
      <c r="I288" s="4"/>
      <c r="J288" s="4"/>
      <c r="K288" s="4"/>
      <c r="L288" s="4"/>
      <c r="M288" s="4"/>
      <c r="N288" s="4"/>
      <c r="O288" s="4"/>
      <c r="P288" s="4"/>
      <c r="Q288" s="4"/>
      <c r="R288" s="4"/>
      <c r="S288" s="4"/>
    </row>
    <row r="289" spans="1:19">
      <c r="A289" s="5"/>
      <c r="B289" s="4"/>
      <c r="C289" s="4"/>
      <c r="D289" s="4"/>
      <c r="E289" s="4"/>
      <c r="F289" s="5"/>
      <c r="G289" s="5"/>
      <c r="H289" s="4"/>
      <c r="I289" s="4"/>
      <c r="J289" s="4"/>
      <c r="K289" s="4"/>
      <c r="L289" s="4"/>
      <c r="M289" s="4"/>
      <c r="N289" s="4"/>
      <c r="O289" s="4"/>
      <c r="P289" s="4"/>
      <c r="Q289" s="4"/>
      <c r="R289" s="4"/>
      <c r="S289" s="4"/>
    </row>
    <row r="290" spans="1:19">
      <c r="A290" s="5"/>
      <c r="B290" s="4"/>
      <c r="C290" s="4"/>
      <c r="D290" s="4"/>
      <c r="E290" s="4"/>
      <c r="F290" s="5"/>
      <c r="G290" s="5"/>
      <c r="H290" s="4"/>
      <c r="I290" s="4"/>
      <c r="J290" s="4"/>
      <c r="K290" s="4"/>
      <c r="L290" s="4"/>
      <c r="M290" s="4"/>
      <c r="N290" s="4"/>
      <c r="O290" s="4"/>
      <c r="P290" s="4"/>
      <c r="Q290" s="4"/>
      <c r="R290" s="4"/>
      <c r="S290" s="4"/>
    </row>
    <row r="291" spans="1:19">
      <c r="A291" s="5"/>
      <c r="B291" s="4"/>
      <c r="C291" s="4"/>
      <c r="D291" s="4"/>
      <c r="E291" s="4"/>
      <c r="F291" s="5"/>
      <c r="G291" s="5"/>
      <c r="H291" s="4"/>
      <c r="I291" s="4"/>
      <c r="J291" s="4"/>
      <c r="K291" s="4"/>
      <c r="L291" s="4"/>
      <c r="M291" s="4"/>
      <c r="N291" s="4"/>
      <c r="O291" s="4"/>
      <c r="P291" s="4"/>
      <c r="Q291" s="4"/>
      <c r="R291" s="4"/>
      <c r="S291" s="4"/>
    </row>
    <row r="292" spans="1:19">
      <c r="A292" s="5"/>
      <c r="B292" s="4"/>
      <c r="C292" s="4"/>
      <c r="D292" s="4"/>
      <c r="E292" s="4"/>
      <c r="F292" s="5"/>
      <c r="G292" s="5"/>
      <c r="H292" s="4"/>
      <c r="I292" s="4"/>
      <c r="J292" s="4"/>
      <c r="K292" s="4"/>
      <c r="L292" s="4"/>
      <c r="M292" s="4"/>
      <c r="N292" s="4"/>
      <c r="O292" s="4"/>
      <c r="P292" s="4"/>
      <c r="Q292" s="4"/>
      <c r="R292" s="4"/>
      <c r="S292" s="4"/>
    </row>
    <row r="293" spans="1:19">
      <c r="A293" s="5"/>
      <c r="B293" s="4"/>
      <c r="C293" s="4"/>
      <c r="D293" s="4"/>
      <c r="E293" s="4"/>
      <c r="F293" s="5"/>
      <c r="G293" s="5"/>
      <c r="H293" s="4"/>
      <c r="I293" s="4"/>
      <c r="J293" s="4"/>
      <c r="K293" s="4"/>
      <c r="L293" s="4"/>
      <c r="M293" s="4"/>
      <c r="N293" s="4"/>
      <c r="O293" s="4"/>
      <c r="P293" s="4"/>
      <c r="Q293" s="4"/>
      <c r="R293" s="4"/>
      <c r="S293" s="4"/>
    </row>
    <row r="294" spans="1:19">
      <c r="A294" s="5"/>
      <c r="B294" s="4"/>
      <c r="C294" s="4"/>
      <c r="D294" s="4"/>
      <c r="E294" s="4"/>
      <c r="F294" s="5"/>
      <c r="G294" s="5"/>
      <c r="H294" s="4"/>
      <c r="I294" s="4"/>
      <c r="J294" s="4"/>
      <c r="K294" s="4"/>
      <c r="L294" s="4"/>
      <c r="M294" s="4"/>
      <c r="N294" s="4"/>
      <c r="O294" s="4"/>
      <c r="P294" s="4"/>
      <c r="Q294" s="4"/>
      <c r="R294" s="4"/>
      <c r="S294" s="4"/>
    </row>
    <row r="295" spans="1:19">
      <c r="A295" s="5"/>
      <c r="B295" s="4"/>
      <c r="C295" s="4"/>
      <c r="D295" s="4"/>
      <c r="E295" s="4"/>
      <c r="F295" s="5"/>
      <c r="G295" s="5"/>
      <c r="H295" s="4"/>
      <c r="I295" s="4"/>
      <c r="J295" s="4"/>
      <c r="K295" s="4"/>
      <c r="L295" s="4"/>
      <c r="M295" s="4"/>
      <c r="N295" s="4"/>
      <c r="O295" s="4"/>
      <c r="P295" s="4"/>
      <c r="Q295" s="4"/>
      <c r="R295" s="4"/>
      <c r="S295" s="4"/>
    </row>
    <row r="296" spans="1:19">
      <c r="A296" s="5"/>
      <c r="B296" s="4"/>
      <c r="C296" s="4"/>
      <c r="D296" s="4"/>
      <c r="E296" s="4"/>
      <c r="F296" s="5"/>
      <c r="G296" s="5"/>
      <c r="H296" s="4"/>
      <c r="I296" s="4"/>
      <c r="J296" s="4"/>
      <c r="K296" s="4"/>
      <c r="L296" s="4"/>
      <c r="M296" s="4"/>
      <c r="N296" s="4"/>
      <c r="O296" s="4"/>
      <c r="P296" s="4"/>
      <c r="Q296" s="4"/>
      <c r="R296" s="4"/>
      <c r="S296" s="4"/>
    </row>
    <row r="297" spans="1:19">
      <c r="A297" s="5"/>
      <c r="B297" s="4"/>
      <c r="C297" s="4"/>
      <c r="D297" s="4"/>
      <c r="E297" s="4"/>
      <c r="F297" s="5"/>
      <c r="G297" s="5"/>
      <c r="H297" s="4"/>
      <c r="I297" s="4"/>
      <c r="J297" s="4"/>
      <c r="K297" s="4"/>
      <c r="L297" s="4"/>
      <c r="M297" s="4"/>
      <c r="N297" s="4"/>
      <c r="O297" s="4"/>
      <c r="P297" s="4"/>
      <c r="Q297" s="4"/>
      <c r="R297" s="4"/>
      <c r="S297" s="4"/>
    </row>
    <row r="298" spans="1:19">
      <c r="A298" s="5"/>
      <c r="B298" s="4"/>
      <c r="C298" s="4"/>
      <c r="D298" s="4"/>
      <c r="E298" s="4"/>
      <c r="F298" s="5"/>
      <c r="G298" s="5"/>
      <c r="H298" s="4"/>
      <c r="I298" s="4"/>
      <c r="J298" s="4"/>
      <c r="K298" s="4"/>
      <c r="L298" s="4"/>
      <c r="M298" s="4"/>
      <c r="N298" s="4"/>
      <c r="O298" s="4"/>
      <c r="P298" s="4"/>
      <c r="Q298" s="4"/>
      <c r="R298" s="4"/>
      <c r="S298" s="4"/>
    </row>
    <row r="299" spans="1:19">
      <c r="A299" s="5"/>
      <c r="B299" s="4"/>
      <c r="C299" s="4"/>
      <c r="D299" s="4"/>
      <c r="E299" s="4"/>
      <c r="F299" s="5"/>
      <c r="G299" s="5"/>
      <c r="H299" s="4"/>
      <c r="I299" s="4"/>
      <c r="J299" s="4"/>
      <c r="K299" s="4"/>
      <c r="L299" s="4"/>
      <c r="M299" s="4"/>
      <c r="N299" s="4"/>
      <c r="O299" s="4"/>
      <c r="P299" s="4"/>
      <c r="Q299" s="4"/>
      <c r="R299" s="4"/>
      <c r="S299" s="4"/>
    </row>
    <row r="300" spans="1:19">
      <c r="A300" s="5"/>
      <c r="B300" s="4"/>
      <c r="C300" s="4"/>
      <c r="D300" s="4"/>
      <c r="E300" s="4"/>
      <c r="F300" s="5"/>
      <c r="G300" s="5"/>
      <c r="H300" s="4"/>
      <c r="I300" s="4"/>
      <c r="J300" s="4"/>
      <c r="K300" s="4"/>
      <c r="L300" s="4"/>
      <c r="M300" s="4"/>
      <c r="N300" s="4"/>
      <c r="O300" s="4"/>
      <c r="P300" s="4"/>
      <c r="Q300" s="4"/>
      <c r="R300" s="4"/>
      <c r="S300" s="4"/>
    </row>
    <row r="301" spans="1:19">
      <c r="A301" s="5"/>
      <c r="B301" s="4"/>
      <c r="C301" s="4"/>
      <c r="D301" s="4"/>
      <c r="E301" s="4"/>
      <c r="F301" s="5"/>
      <c r="G301" s="5"/>
      <c r="H301" s="4"/>
      <c r="I301" s="4"/>
      <c r="J301" s="4"/>
      <c r="K301" s="4"/>
      <c r="L301" s="4"/>
      <c r="M301" s="4"/>
      <c r="N301" s="4"/>
      <c r="O301" s="4"/>
      <c r="P301" s="4"/>
      <c r="Q301" s="4"/>
      <c r="R301" s="4"/>
      <c r="S301" s="4"/>
    </row>
    <row r="302" spans="1:19">
      <c r="A302" s="5"/>
      <c r="B302" s="4"/>
      <c r="C302" s="4"/>
      <c r="D302" s="4"/>
      <c r="E302" s="4"/>
      <c r="F302" s="5"/>
      <c r="G302" s="5"/>
      <c r="H302" s="4"/>
      <c r="I302" s="4"/>
      <c r="J302" s="4"/>
      <c r="K302" s="4"/>
      <c r="L302" s="4"/>
      <c r="M302" s="4"/>
      <c r="N302" s="4"/>
      <c r="O302" s="4"/>
      <c r="P302" s="4"/>
      <c r="Q302" s="4"/>
      <c r="R302" s="4"/>
      <c r="S302" s="4"/>
    </row>
    <row r="303" spans="1:19">
      <c r="A303" s="5"/>
      <c r="B303" s="4"/>
      <c r="C303" s="4"/>
      <c r="D303" s="4"/>
      <c r="E303" s="4"/>
      <c r="F303" s="5"/>
      <c r="G303" s="5"/>
      <c r="H303" s="4"/>
      <c r="I303" s="4"/>
      <c r="J303" s="4"/>
      <c r="K303" s="4"/>
      <c r="L303" s="4"/>
      <c r="M303" s="4"/>
      <c r="N303" s="4"/>
      <c r="O303" s="4"/>
      <c r="P303" s="4"/>
      <c r="Q303" s="4"/>
      <c r="R303" s="4"/>
      <c r="S303" s="4"/>
    </row>
    <row r="304" spans="1:19">
      <c r="A304" s="5"/>
      <c r="B304" s="4"/>
      <c r="C304" s="4"/>
      <c r="D304" s="4"/>
      <c r="E304" s="4"/>
      <c r="F304" s="5"/>
      <c r="G304" s="5"/>
      <c r="H304" s="4"/>
      <c r="I304" s="4"/>
      <c r="J304" s="4"/>
      <c r="K304" s="4"/>
      <c r="L304" s="4"/>
      <c r="M304" s="4"/>
      <c r="N304" s="4"/>
      <c r="O304" s="4"/>
      <c r="P304" s="4"/>
      <c r="Q304" s="4"/>
      <c r="R304" s="4"/>
      <c r="S304" s="4"/>
    </row>
    <row r="305" spans="1:19">
      <c r="A305" s="5"/>
      <c r="B305" s="4"/>
      <c r="C305" s="4"/>
      <c r="D305" s="4"/>
      <c r="E305" s="4"/>
      <c r="F305" s="5"/>
      <c r="G305" s="5"/>
      <c r="H305" s="4"/>
      <c r="I305" s="4"/>
      <c r="J305" s="4"/>
      <c r="K305" s="4"/>
      <c r="L305" s="4"/>
      <c r="M305" s="4"/>
      <c r="N305" s="4"/>
      <c r="O305" s="4"/>
      <c r="P305" s="4"/>
      <c r="Q305" s="4"/>
      <c r="R305" s="4"/>
      <c r="S305" s="4"/>
    </row>
    <row r="306" spans="1:19">
      <c r="A306" s="5"/>
      <c r="B306" s="4"/>
      <c r="C306" s="4"/>
      <c r="D306" s="4"/>
      <c r="E306" s="4"/>
      <c r="F306" s="5"/>
      <c r="G306" s="5"/>
      <c r="H306" s="4"/>
      <c r="I306" s="4"/>
      <c r="J306" s="4"/>
      <c r="K306" s="4"/>
      <c r="L306" s="4"/>
      <c r="M306" s="4"/>
      <c r="N306" s="4"/>
      <c r="O306" s="4"/>
      <c r="P306" s="4"/>
      <c r="Q306" s="4"/>
      <c r="R306" s="4"/>
      <c r="S306" s="4"/>
    </row>
    <row r="307" spans="1:19">
      <c r="A307" s="5"/>
      <c r="B307" s="4"/>
      <c r="C307" s="4"/>
      <c r="D307" s="4"/>
      <c r="E307" s="4"/>
      <c r="F307" s="5"/>
      <c r="G307" s="5"/>
      <c r="H307" s="4"/>
      <c r="I307" s="4"/>
      <c r="J307" s="4"/>
      <c r="K307" s="4"/>
      <c r="L307" s="4"/>
      <c r="M307" s="4"/>
      <c r="N307" s="4"/>
      <c r="O307" s="4"/>
      <c r="P307" s="4"/>
      <c r="Q307" s="4"/>
      <c r="R307" s="4"/>
      <c r="S307" s="4"/>
    </row>
    <row r="308" spans="1:19">
      <c r="A308" s="5"/>
      <c r="B308" s="4"/>
      <c r="C308" s="4"/>
      <c r="D308" s="4"/>
      <c r="E308" s="4"/>
      <c r="F308" s="5"/>
      <c r="G308" s="5"/>
      <c r="H308" s="4"/>
      <c r="I308" s="4"/>
      <c r="J308" s="4"/>
      <c r="K308" s="4"/>
      <c r="L308" s="4"/>
      <c r="M308" s="4"/>
      <c r="N308" s="4"/>
      <c r="O308" s="4"/>
      <c r="P308" s="4"/>
      <c r="Q308" s="4"/>
      <c r="R308" s="4"/>
      <c r="S308" s="4"/>
    </row>
    <row r="309" spans="1:19">
      <c r="A309" s="5"/>
      <c r="B309" s="4"/>
      <c r="C309" s="4"/>
      <c r="D309" s="4"/>
      <c r="E309" s="4"/>
      <c r="F309" s="5"/>
      <c r="G309" s="5"/>
      <c r="H309" s="4"/>
      <c r="I309" s="4"/>
      <c r="J309" s="4"/>
      <c r="K309" s="4"/>
      <c r="L309" s="4"/>
      <c r="M309" s="4"/>
      <c r="N309" s="4"/>
      <c r="O309" s="4"/>
      <c r="P309" s="4"/>
      <c r="Q309" s="4"/>
      <c r="R309" s="4"/>
      <c r="S309" s="4"/>
    </row>
    <row r="310" spans="1:19">
      <c r="A310" s="5"/>
      <c r="B310" s="4"/>
      <c r="C310" s="4"/>
      <c r="D310" s="4"/>
      <c r="E310" s="4"/>
      <c r="F310" s="5"/>
      <c r="G310" s="5"/>
      <c r="H310" s="4"/>
      <c r="I310" s="4"/>
      <c r="J310" s="4"/>
      <c r="K310" s="4"/>
      <c r="L310" s="4"/>
      <c r="M310" s="4"/>
      <c r="N310" s="4"/>
      <c r="O310" s="4"/>
      <c r="P310" s="4"/>
      <c r="Q310" s="4"/>
      <c r="R310" s="4"/>
      <c r="S310" s="4"/>
    </row>
    <row r="311" spans="1:19">
      <c r="A311" s="5"/>
      <c r="B311" s="4"/>
      <c r="C311" s="4"/>
      <c r="D311" s="4"/>
      <c r="E311" s="4"/>
      <c r="F311" s="5"/>
      <c r="G311" s="5"/>
      <c r="H311" s="4"/>
      <c r="I311" s="4"/>
      <c r="J311" s="4"/>
      <c r="K311" s="4"/>
      <c r="L311" s="4"/>
      <c r="M311" s="4"/>
      <c r="N311" s="4"/>
      <c r="O311" s="4"/>
      <c r="P311" s="4"/>
      <c r="Q311" s="4"/>
      <c r="R311" s="4"/>
      <c r="S311" s="4"/>
    </row>
    <row r="312" spans="1:19">
      <c r="A312" s="5"/>
      <c r="B312" s="4"/>
      <c r="C312" s="4"/>
      <c r="D312" s="4"/>
      <c r="E312" s="4"/>
      <c r="F312" s="5"/>
      <c r="G312" s="5"/>
      <c r="H312" s="4"/>
      <c r="I312" s="4"/>
      <c r="J312" s="4"/>
      <c r="K312" s="4"/>
      <c r="L312" s="4"/>
      <c r="M312" s="4"/>
      <c r="N312" s="4"/>
      <c r="O312" s="4"/>
      <c r="P312" s="4"/>
      <c r="Q312" s="4"/>
      <c r="R312" s="4"/>
      <c r="S312" s="4"/>
    </row>
    <row r="313" spans="1:19">
      <c r="A313" s="5"/>
      <c r="B313" s="4"/>
      <c r="C313" s="4"/>
      <c r="D313" s="4"/>
      <c r="E313" s="4"/>
      <c r="F313" s="5"/>
      <c r="G313" s="5"/>
      <c r="H313" s="4"/>
      <c r="I313" s="4"/>
      <c r="J313" s="4"/>
      <c r="K313" s="4"/>
      <c r="L313" s="4"/>
      <c r="M313" s="4"/>
      <c r="N313" s="4"/>
      <c r="O313" s="4"/>
      <c r="P313" s="4"/>
      <c r="Q313" s="4"/>
      <c r="R313" s="4"/>
      <c r="S313" s="4"/>
    </row>
    <row r="314" spans="1:19">
      <c r="A314" s="5"/>
      <c r="B314" s="4"/>
      <c r="C314" s="4"/>
      <c r="D314" s="4"/>
      <c r="E314" s="4"/>
      <c r="F314" s="5"/>
      <c r="G314" s="5"/>
      <c r="H314" s="4"/>
      <c r="I314" s="4"/>
      <c r="J314" s="4"/>
      <c r="K314" s="4"/>
      <c r="L314" s="4"/>
      <c r="M314" s="4"/>
      <c r="N314" s="4"/>
      <c r="O314" s="4"/>
      <c r="P314" s="4"/>
      <c r="Q314" s="4"/>
      <c r="R314" s="4"/>
      <c r="S314" s="4"/>
    </row>
    <row r="315" spans="1:19">
      <c r="A315" s="5"/>
      <c r="B315" s="4"/>
      <c r="C315" s="4"/>
      <c r="D315" s="4"/>
      <c r="E315" s="4"/>
      <c r="F315" s="5"/>
      <c r="G315" s="5"/>
      <c r="H315" s="4"/>
      <c r="I315" s="4"/>
      <c r="J315" s="4"/>
      <c r="K315" s="4"/>
      <c r="L315" s="4"/>
      <c r="M315" s="4"/>
      <c r="N315" s="4"/>
      <c r="O315" s="4"/>
      <c r="P315" s="4"/>
      <c r="Q315" s="4"/>
      <c r="R315" s="4"/>
      <c r="S315" s="4"/>
    </row>
    <row r="316" spans="1:19">
      <c r="A316" s="5"/>
      <c r="B316" s="4"/>
      <c r="C316" s="4"/>
      <c r="D316" s="4"/>
      <c r="E316" s="4"/>
      <c r="F316" s="5"/>
      <c r="G316" s="5"/>
      <c r="H316" s="4"/>
      <c r="I316" s="4"/>
      <c r="J316" s="4"/>
      <c r="K316" s="4"/>
      <c r="L316" s="4"/>
      <c r="M316" s="4"/>
      <c r="N316" s="4"/>
      <c r="O316" s="4"/>
      <c r="P316" s="4"/>
      <c r="Q316" s="4"/>
      <c r="R316" s="4"/>
      <c r="S316" s="4"/>
    </row>
    <row r="317" spans="1:19">
      <c r="A317" s="5"/>
      <c r="B317" s="4"/>
      <c r="C317" s="4"/>
      <c r="D317" s="4"/>
      <c r="E317" s="4"/>
      <c r="F317" s="5"/>
      <c r="G317" s="5"/>
      <c r="H317" s="4"/>
      <c r="I317" s="4"/>
      <c r="J317" s="4"/>
      <c r="K317" s="4"/>
      <c r="L317" s="4"/>
      <c r="M317" s="4"/>
      <c r="N317" s="4"/>
      <c r="O317" s="4"/>
      <c r="P317" s="4"/>
      <c r="Q317" s="4"/>
      <c r="R317" s="4"/>
      <c r="S317" s="4"/>
    </row>
    <row r="318" spans="1:19">
      <c r="A318" s="5"/>
      <c r="B318" s="4"/>
      <c r="C318" s="4"/>
      <c r="D318" s="4"/>
      <c r="E318" s="4"/>
      <c r="F318" s="5"/>
      <c r="G318" s="5"/>
      <c r="H318" s="4"/>
      <c r="I318" s="4"/>
      <c r="J318" s="4"/>
      <c r="K318" s="4"/>
      <c r="L318" s="4"/>
      <c r="M318" s="4"/>
      <c r="N318" s="4"/>
      <c r="O318" s="4"/>
      <c r="P318" s="4"/>
      <c r="Q318" s="4"/>
      <c r="R318" s="4"/>
      <c r="S318" s="4"/>
    </row>
    <row r="319" spans="1:19">
      <c r="A319" s="5"/>
      <c r="B319" s="4"/>
      <c r="C319" s="4"/>
      <c r="D319" s="4"/>
      <c r="E319" s="4"/>
      <c r="F319" s="5"/>
      <c r="G319" s="5"/>
      <c r="H319" s="4"/>
      <c r="I319" s="4"/>
      <c r="J319" s="4"/>
      <c r="K319" s="4"/>
      <c r="L319" s="4"/>
      <c r="M319" s="4"/>
      <c r="N319" s="4"/>
      <c r="O319" s="4"/>
      <c r="P319" s="4"/>
      <c r="Q319" s="4"/>
      <c r="R319" s="4"/>
      <c r="S319" s="4"/>
    </row>
    <row r="320" spans="1:19">
      <c r="A320" s="5"/>
      <c r="B320" s="4"/>
      <c r="C320" s="4"/>
      <c r="D320" s="4"/>
      <c r="E320" s="4"/>
      <c r="F320" s="5"/>
      <c r="G320" s="5"/>
      <c r="H320" s="4"/>
      <c r="I320" s="4"/>
      <c r="J320" s="4"/>
      <c r="K320" s="4"/>
      <c r="L320" s="4"/>
      <c r="M320" s="4"/>
      <c r="N320" s="4"/>
      <c r="O320" s="4"/>
      <c r="P320" s="4"/>
      <c r="Q320" s="4"/>
      <c r="R320" s="4"/>
      <c r="S320" s="4"/>
    </row>
    <row r="321" spans="1:19">
      <c r="A321" s="5"/>
      <c r="B321" s="4"/>
      <c r="C321" s="4"/>
      <c r="D321" s="4"/>
      <c r="E321" s="4"/>
      <c r="F321" s="5"/>
      <c r="G321" s="5"/>
      <c r="H321" s="4"/>
      <c r="I321" s="4"/>
      <c r="J321" s="4"/>
      <c r="K321" s="4"/>
      <c r="L321" s="4"/>
      <c r="M321" s="4"/>
      <c r="N321" s="4"/>
      <c r="O321" s="4"/>
      <c r="P321" s="4"/>
      <c r="Q321" s="4"/>
      <c r="R321" s="4"/>
      <c r="S321" s="4"/>
    </row>
    <row r="322" spans="1:19">
      <c r="A322" s="5"/>
      <c r="B322" s="4"/>
      <c r="C322" s="4"/>
      <c r="D322" s="4"/>
      <c r="E322" s="4"/>
      <c r="F322" s="5"/>
      <c r="G322" s="5"/>
      <c r="H322" s="4"/>
      <c r="I322" s="4"/>
      <c r="J322" s="4"/>
      <c r="K322" s="4"/>
      <c r="L322" s="4"/>
      <c r="M322" s="4"/>
      <c r="N322" s="4"/>
      <c r="O322" s="4"/>
      <c r="P322" s="4"/>
      <c r="Q322" s="4"/>
      <c r="R322" s="4"/>
      <c r="S322" s="4"/>
    </row>
    <row r="323" spans="1:19">
      <c r="A323" s="5"/>
      <c r="B323" s="4"/>
      <c r="C323" s="4"/>
      <c r="D323" s="4"/>
      <c r="E323" s="4"/>
      <c r="F323" s="5"/>
      <c r="G323" s="5"/>
      <c r="H323" s="4"/>
      <c r="I323" s="4"/>
      <c r="J323" s="4"/>
      <c r="K323" s="4"/>
      <c r="L323" s="4"/>
      <c r="M323" s="4"/>
      <c r="N323" s="4"/>
      <c r="O323" s="4"/>
      <c r="P323" s="4"/>
      <c r="Q323" s="4"/>
      <c r="R323" s="4"/>
      <c r="S323" s="4"/>
    </row>
    <row r="324" spans="1:19">
      <c r="A324" s="5"/>
      <c r="B324" s="4"/>
      <c r="C324" s="4"/>
      <c r="D324" s="4"/>
      <c r="E324" s="4"/>
      <c r="F324" s="5"/>
      <c r="G324" s="5"/>
      <c r="H324" s="4"/>
      <c r="I324" s="4"/>
      <c r="J324" s="4"/>
      <c r="K324" s="4"/>
      <c r="L324" s="4"/>
      <c r="M324" s="4"/>
      <c r="N324" s="4"/>
      <c r="O324" s="4"/>
      <c r="P324" s="4"/>
      <c r="Q324" s="4"/>
      <c r="R324" s="4"/>
      <c r="S324" s="4"/>
    </row>
    <row r="325" spans="1:19">
      <c r="A325" s="5"/>
      <c r="B325" s="4"/>
      <c r="C325" s="4"/>
      <c r="D325" s="4"/>
      <c r="E325" s="4"/>
      <c r="F325" s="5"/>
      <c r="G325" s="5"/>
      <c r="H325" s="4"/>
      <c r="I325" s="4"/>
      <c r="J325" s="4"/>
      <c r="K325" s="4"/>
      <c r="L325" s="4"/>
      <c r="M325" s="4"/>
      <c r="N325" s="4"/>
      <c r="O325" s="4"/>
      <c r="P325" s="4"/>
      <c r="Q325" s="4"/>
      <c r="R325" s="4"/>
      <c r="S325" s="4"/>
    </row>
    <row r="326" spans="1:19">
      <c r="A326" s="5"/>
      <c r="B326" s="4"/>
      <c r="C326" s="4"/>
      <c r="D326" s="4"/>
      <c r="E326" s="4"/>
      <c r="F326" s="5"/>
      <c r="G326" s="5"/>
      <c r="H326" s="4"/>
      <c r="I326" s="4"/>
      <c r="J326" s="4"/>
      <c r="K326" s="4"/>
      <c r="L326" s="4"/>
      <c r="M326" s="4"/>
      <c r="N326" s="4"/>
      <c r="O326" s="4"/>
      <c r="P326" s="4"/>
      <c r="Q326" s="4"/>
      <c r="R326" s="4"/>
      <c r="S326" s="4"/>
    </row>
    <row r="327" spans="1:19">
      <c r="A327" s="5"/>
      <c r="B327" s="4"/>
      <c r="C327" s="4"/>
      <c r="D327" s="4"/>
      <c r="E327" s="4"/>
      <c r="F327" s="5"/>
      <c r="G327" s="5"/>
      <c r="H327" s="4"/>
      <c r="I327" s="4"/>
      <c r="J327" s="4"/>
      <c r="K327" s="4"/>
      <c r="L327" s="4"/>
      <c r="M327" s="4"/>
      <c r="N327" s="4"/>
      <c r="O327" s="4"/>
      <c r="P327" s="4"/>
      <c r="Q327" s="4"/>
      <c r="R327" s="4"/>
      <c r="S327" s="4"/>
    </row>
    <row r="328" spans="1:19">
      <c r="A328" s="5"/>
      <c r="B328" s="4"/>
      <c r="C328" s="4"/>
      <c r="D328" s="4"/>
      <c r="E328" s="4"/>
      <c r="F328" s="5"/>
      <c r="G328" s="5"/>
      <c r="H328" s="4"/>
      <c r="I328" s="4"/>
      <c r="J328" s="4"/>
      <c r="K328" s="4"/>
      <c r="L328" s="4"/>
      <c r="M328" s="4"/>
      <c r="N328" s="4"/>
      <c r="O328" s="4"/>
      <c r="P328" s="4"/>
      <c r="Q328" s="4"/>
      <c r="R328" s="4"/>
      <c r="S328" s="4"/>
    </row>
    <row r="329" spans="1:19">
      <c r="A329" s="5"/>
      <c r="B329" s="4"/>
      <c r="C329" s="4"/>
      <c r="D329" s="4"/>
      <c r="E329" s="4"/>
      <c r="F329" s="5"/>
      <c r="G329" s="5"/>
      <c r="H329" s="4"/>
      <c r="I329" s="4"/>
      <c r="J329" s="4"/>
      <c r="K329" s="4"/>
      <c r="L329" s="4"/>
      <c r="M329" s="4"/>
      <c r="N329" s="4"/>
      <c r="O329" s="4"/>
      <c r="P329" s="4"/>
      <c r="Q329" s="4"/>
      <c r="R329" s="4"/>
      <c r="S329" s="4"/>
    </row>
    <row r="330" spans="1:19">
      <c r="A330" s="5"/>
      <c r="B330" s="4"/>
      <c r="C330" s="4"/>
      <c r="D330" s="4"/>
      <c r="E330" s="4"/>
      <c r="F330" s="5"/>
      <c r="G330" s="5"/>
      <c r="H330" s="4"/>
      <c r="I330" s="4"/>
      <c r="J330" s="4"/>
      <c r="K330" s="4"/>
      <c r="L330" s="4"/>
      <c r="M330" s="4"/>
      <c r="N330" s="4"/>
      <c r="O330" s="4"/>
      <c r="P330" s="4"/>
      <c r="Q330" s="4"/>
      <c r="R330" s="4"/>
      <c r="S330" s="4"/>
    </row>
    <row r="331" spans="1:19">
      <c r="A331" s="5"/>
      <c r="B331" s="4"/>
      <c r="C331" s="4"/>
      <c r="D331" s="4"/>
      <c r="E331" s="4"/>
      <c r="F331" s="5"/>
      <c r="G331" s="5"/>
      <c r="H331" s="4"/>
      <c r="I331" s="4"/>
      <c r="J331" s="4"/>
      <c r="K331" s="4"/>
      <c r="L331" s="4"/>
      <c r="M331" s="4"/>
      <c r="N331" s="4"/>
      <c r="O331" s="4"/>
      <c r="P331" s="4"/>
      <c r="Q331" s="4"/>
      <c r="R331" s="4"/>
      <c r="S331" s="4"/>
    </row>
    <row r="332" spans="1:19">
      <c r="A332" s="5"/>
      <c r="B332" s="4"/>
      <c r="C332" s="4"/>
      <c r="D332" s="4"/>
      <c r="E332" s="4"/>
      <c r="F332" s="5"/>
      <c r="G332" s="5"/>
      <c r="H332" s="4"/>
      <c r="I332" s="4"/>
      <c r="J332" s="4"/>
      <c r="K332" s="4"/>
      <c r="L332" s="4"/>
      <c r="M332" s="4"/>
      <c r="N332" s="4"/>
      <c r="O332" s="4"/>
      <c r="P332" s="4"/>
      <c r="Q332" s="4"/>
      <c r="R332" s="4"/>
      <c r="S332" s="4"/>
    </row>
    <row r="333" spans="1:19">
      <c r="A333" s="5"/>
      <c r="B333" s="4"/>
      <c r="C333" s="4"/>
      <c r="D333" s="4"/>
      <c r="E333" s="4"/>
      <c r="F333" s="5"/>
      <c r="G333" s="5"/>
      <c r="H333" s="4"/>
      <c r="I333" s="4"/>
      <c r="J333" s="4"/>
      <c r="K333" s="4"/>
      <c r="L333" s="4"/>
      <c r="M333" s="4"/>
      <c r="N333" s="4"/>
      <c r="O333" s="4"/>
      <c r="P333" s="4"/>
      <c r="Q333" s="4"/>
      <c r="R333" s="4"/>
      <c r="S333" s="4"/>
    </row>
    <row r="334" spans="1:19">
      <c r="A334" s="5"/>
      <c r="B334" s="4"/>
      <c r="C334" s="4"/>
      <c r="D334" s="4"/>
      <c r="E334" s="4"/>
      <c r="F334" s="5"/>
      <c r="G334" s="5"/>
      <c r="H334" s="4"/>
      <c r="I334" s="4"/>
      <c r="J334" s="4"/>
      <c r="K334" s="4"/>
      <c r="L334" s="4"/>
      <c r="M334" s="4"/>
      <c r="N334" s="4"/>
      <c r="O334" s="4"/>
      <c r="P334" s="4"/>
      <c r="Q334" s="4"/>
      <c r="R334" s="4"/>
      <c r="S334" s="4"/>
    </row>
    <row r="335" spans="1:19">
      <c r="A335" s="5"/>
      <c r="B335" s="4"/>
      <c r="C335" s="4"/>
      <c r="D335" s="4"/>
      <c r="E335" s="4"/>
      <c r="F335" s="5"/>
      <c r="G335" s="5"/>
      <c r="H335" s="4"/>
      <c r="I335" s="4"/>
      <c r="J335" s="4"/>
      <c r="K335" s="4"/>
      <c r="L335" s="4"/>
      <c r="M335" s="4"/>
      <c r="N335" s="4"/>
      <c r="O335" s="4"/>
      <c r="P335" s="4"/>
      <c r="Q335" s="4"/>
      <c r="R335" s="4"/>
      <c r="S335" s="4"/>
    </row>
    <row r="336" spans="1:19">
      <c r="A336" s="5"/>
      <c r="B336" s="4"/>
      <c r="C336" s="4"/>
      <c r="D336" s="4"/>
      <c r="E336" s="4"/>
      <c r="F336" s="5"/>
      <c r="G336" s="5"/>
      <c r="H336" s="4"/>
      <c r="I336" s="4"/>
      <c r="J336" s="4"/>
      <c r="K336" s="4"/>
      <c r="L336" s="4"/>
      <c r="M336" s="4"/>
      <c r="N336" s="4"/>
      <c r="O336" s="4"/>
      <c r="P336" s="4"/>
      <c r="Q336" s="4"/>
      <c r="R336" s="4"/>
      <c r="S336" s="4"/>
    </row>
    <row r="337" spans="1:19">
      <c r="A337" s="5"/>
      <c r="B337" s="4"/>
      <c r="C337" s="4"/>
      <c r="D337" s="4"/>
      <c r="E337" s="4"/>
      <c r="F337" s="5"/>
      <c r="G337" s="5"/>
      <c r="H337" s="4"/>
      <c r="I337" s="4"/>
      <c r="J337" s="4"/>
      <c r="K337" s="4"/>
      <c r="L337" s="4"/>
      <c r="M337" s="4"/>
      <c r="N337" s="4"/>
      <c r="O337" s="4"/>
      <c r="P337" s="4"/>
      <c r="Q337" s="4"/>
      <c r="R337" s="4"/>
      <c r="S337" s="4"/>
    </row>
    <row r="338" spans="1:19">
      <c r="A338" s="5"/>
      <c r="B338" s="4"/>
      <c r="C338" s="4"/>
      <c r="D338" s="4"/>
      <c r="E338" s="4"/>
      <c r="F338" s="5"/>
      <c r="G338" s="5"/>
      <c r="H338" s="4"/>
      <c r="I338" s="4"/>
      <c r="J338" s="4"/>
      <c r="K338" s="4"/>
      <c r="L338" s="4"/>
      <c r="M338" s="4"/>
      <c r="N338" s="4"/>
      <c r="O338" s="4"/>
      <c r="P338" s="4"/>
      <c r="Q338" s="4"/>
      <c r="R338" s="4"/>
      <c r="S338" s="4"/>
    </row>
    <row r="339" spans="1:19">
      <c r="A339" s="5"/>
      <c r="B339" s="4"/>
      <c r="C339" s="4"/>
      <c r="D339" s="4"/>
      <c r="E339" s="4"/>
      <c r="F339" s="5"/>
      <c r="G339" s="5"/>
      <c r="H339" s="4"/>
      <c r="I339" s="4"/>
      <c r="J339" s="4"/>
      <c r="K339" s="4"/>
      <c r="L339" s="4"/>
      <c r="M339" s="4"/>
      <c r="N339" s="4"/>
      <c r="O339" s="4"/>
      <c r="P339" s="4"/>
      <c r="Q339" s="4"/>
      <c r="R339" s="4"/>
      <c r="S339" s="4"/>
    </row>
    <row r="340" spans="1:19">
      <c r="A340" s="5"/>
      <c r="B340" s="4"/>
      <c r="C340" s="4"/>
      <c r="D340" s="4"/>
      <c r="E340" s="4"/>
      <c r="F340" s="5"/>
      <c r="G340" s="5"/>
      <c r="H340" s="4"/>
      <c r="I340" s="4"/>
      <c r="J340" s="4"/>
      <c r="K340" s="4"/>
      <c r="L340" s="4"/>
      <c r="M340" s="4"/>
      <c r="N340" s="4"/>
      <c r="O340" s="4"/>
      <c r="P340" s="4"/>
      <c r="Q340" s="4"/>
      <c r="R340" s="4"/>
      <c r="S340" s="4"/>
    </row>
    <row r="341" spans="1:19">
      <c r="A341" s="5"/>
      <c r="B341" s="4"/>
      <c r="C341" s="4"/>
      <c r="D341" s="4"/>
      <c r="E341" s="4"/>
      <c r="F341" s="5"/>
      <c r="G341" s="5"/>
      <c r="H341" s="4"/>
      <c r="I341" s="4"/>
      <c r="J341" s="4"/>
      <c r="K341" s="4"/>
      <c r="L341" s="4"/>
      <c r="M341" s="4"/>
      <c r="N341" s="4"/>
      <c r="O341" s="4"/>
      <c r="P341" s="4"/>
      <c r="Q341" s="4"/>
      <c r="R341" s="4"/>
      <c r="S341" s="4"/>
    </row>
    <row r="342" spans="1:19">
      <c r="A342" s="5"/>
      <c r="B342" s="4"/>
      <c r="C342" s="4"/>
      <c r="D342" s="4"/>
      <c r="E342" s="4"/>
      <c r="F342" s="5"/>
      <c r="G342" s="5"/>
      <c r="H342" s="4"/>
      <c r="I342" s="4"/>
      <c r="J342" s="4"/>
      <c r="K342" s="4"/>
      <c r="L342" s="4"/>
      <c r="M342" s="4"/>
      <c r="N342" s="4"/>
      <c r="O342" s="4"/>
      <c r="P342" s="4"/>
      <c r="Q342" s="4"/>
      <c r="R342" s="4"/>
      <c r="S342" s="4"/>
    </row>
    <row r="343" spans="1:19">
      <c r="A343" s="5"/>
      <c r="B343" s="4"/>
      <c r="C343" s="4"/>
      <c r="D343" s="4"/>
      <c r="E343" s="4"/>
      <c r="F343" s="5"/>
      <c r="G343" s="5"/>
      <c r="H343" s="4"/>
      <c r="I343" s="4"/>
      <c r="J343" s="4"/>
      <c r="K343" s="4"/>
      <c r="L343" s="4"/>
      <c r="M343" s="4"/>
      <c r="N343" s="4"/>
      <c r="O343" s="4"/>
      <c r="P343" s="4"/>
      <c r="Q343" s="4"/>
      <c r="R343" s="4"/>
      <c r="S343" s="4"/>
    </row>
    <row r="344" spans="1:19">
      <c r="A344" s="5"/>
      <c r="B344" s="4"/>
      <c r="C344" s="4"/>
      <c r="D344" s="4"/>
      <c r="E344" s="4"/>
      <c r="F344" s="5"/>
      <c r="G344" s="5"/>
      <c r="H344" s="4"/>
      <c r="I344" s="4"/>
      <c r="J344" s="4"/>
      <c r="K344" s="4"/>
      <c r="L344" s="4"/>
      <c r="M344" s="4"/>
      <c r="N344" s="4"/>
      <c r="O344" s="4"/>
      <c r="P344" s="4"/>
      <c r="Q344" s="4"/>
      <c r="R344" s="4"/>
      <c r="S344" s="4"/>
    </row>
    <row r="345" spans="1:19">
      <c r="A345" s="5"/>
      <c r="B345" s="4"/>
      <c r="C345" s="4"/>
      <c r="D345" s="4"/>
      <c r="E345" s="4"/>
      <c r="F345" s="5"/>
      <c r="G345" s="5"/>
      <c r="H345" s="4"/>
      <c r="I345" s="4"/>
      <c r="J345" s="4"/>
      <c r="K345" s="4"/>
      <c r="L345" s="4"/>
      <c r="M345" s="4"/>
      <c r="N345" s="4"/>
      <c r="O345" s="4"/>
      <c r="P345" s="4"/>
      <c r="Q345" s="4"/>
      <c r="R345" s="4"/>
      <c r="S345" s="4"/>
    </row>
    <row r="346" spans="1:19">
      <c r="A346" s="5"/>
      <c r="B346" s="4"/>
      <c r="C346" s="4"/>
      <c r="D346" s="4"/>
      <c r="E346" s="4"/>
      <c r="F346" s="5"/>
      <c r="G346" s="5"/>
      <c r="H346" s="4"/>
      <c r="I346" s="4"/>
      <c r="J346" s="4"/>
      <c r="K346" s="4"/>
      <c r="L346" s="4"/>
      <c r="M346" s="4"/>
      <c r="N346" s="4"/>
      <c r="O346" s="4"/>
      <c r="P346" s="4"/>
      <c r="Q346" s="4"/>
      <c r="R346" s="4"/>
      <c r="S346" s="4"/>
    </row>
    <row r="347" spans="1:19">
      <c r="A347" s="5"/>
      <c r="B347" s="4"/>
      <c r="C347" s="4"/>
      <c r="D347" s="4"/>
      <c r="E347" s="4"/>
      <c r="F347" s="5"/>
      <c r="G347" s="5"/>
      <c r="H347" s="4"/>
      <c r="I347" s="4"/>
      <c r="J347" s="4"/>
      <c r="K347" s="4"/>
      <c r="L347" s="4"/>
      <c r="M347" s="4"/>
      <c r="N347" s="4"/>
      <c r="O347" s="4"/>
      <c r="P347" s="4"/>
      <c r="Q347" s="4"/>
      <c r="R347" s="4"/>
      <c r="S347" s="4"/>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数据结果</vt:lpstr>
      <vt:lpstr>北大核心发文明细</vt:lpstr>
      <vt:lpstr>CSSCI（含扩展版）发文</vt:lpstr>
      <vt:lpstr>SCIE发文明细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文姚 丁</dc:creator>
  <cp:lastModifiedBy>曹泰峰</cp:lastModifiedBy>
  <dcterms:created xsi:type="dcterms:W3CDTF">2024-09-12T01:23:00Z</dcterms:created>
  <dcterms:modified xsi:type="dcterms:W3CDTF">2024-12-04T02:54:54Z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38C5DAF3213342798092FB8C78F13159_13</vt:lpwstr>
  </property>
  <property fmtid="{D5CDD505-2E9C-101B-9397-08002B2CF9AE}" pid="3" name="KSOProductBuildVer">
    <vt:lpwstr>2052-12.1.0.18276</vt:lpwstr>
  </property>
</Properties>
</file>