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150" windowHeight="6950"/>
  </bookViews>
  <sheets>
    <sheet name="数据结果" sheetId="2" r:id="rId1"/>
    <sheet name="北大核心发文明 细" sheetId="5" r:id="rId2"/>
    <sheet name="CSSCI（含扩展版）发文" sheetId="3" r:id="rId3"/>
    <sheet name="SCIE发文明细"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<sst xmlns="http://schemas.openxmlformats.org/spreadsheetml/2006/main" count="2369" uniqueCount="981">
  <si>
    <t>2024年第一季度贵州民族大学发文统计</t>
  </si>
  <si>
    <t>类别</t>
  </si>
  <si>
    <t>文献篇数</t>
  </si>
  <si>
    <t>北大核心期刊</t>
  </si>
  <si>
    <t>CSSCI期刊（包含扩展版）</t>
  </si>
  <si>
    <t>SCIE期刊</t>
  </si>
  <si>
    <t>数据说明：
1、数据检索来自中国知网CNKI、Web of Science（SCIE）；
2、中国知网检索以网络发表时间限定2024年1月1日至3月31日；SCIE检索以出版时间限定2024年1月1日至3月31日；
3、中文发文检索仅统计第一单位为“贵州民族大学”的文章，SCI检索不区分第一单位。
4、为保护个人隐私，数据中不体现作者姓名。</t>
  </si>
  <si>
    <t>Title-题名</t>
  </si>
  <si>
    <t>Organ-单位</t>
  </si>
  <si>
    <t>Source-文献来源</t>
  </si>
  <si>
    <t>PubTime-发表时间</t>
  </si>
  <si>
    <t>Fund-基金</t>
  </si>
  <si>
    <t>Year-年</t>
  </si>
  <si>
    <t>Volume-卷</t>
  </si>
  <si>
    <t>Period-期</t>
  </si>
  <si>
    <t>从项目制运行到生态社群构建：环境社会工作的实践转型</t>
  </si>
  <si>
    <t>贵州民族大学社会学院;贵州财经大学公共管理学院;贵州财经大学贵州社会建设研究院;</t>
  </si>
  <si>
    <t>新视野</t>
  </si>
  <si>
    <t>2024-03-31 12:27</t>
  </si>
  <si>
    <t>国家社会科学基金西部项目“高原湿地环境治理共同体构建及其实践路径研究”（20XSH014）</t>
  </si>
  <si>
    <t>2024</t>
  </si>
  <si>
    <t>02</t>
  </si>
  <si>
    <t>体医融合视域下我国青少年体育健康促进的经验、问题及路径研究</t>
  </si>
  <si>
    <t>成都体育学院博士后流动站;贵州民族大学体育与健康学院;贝尔维尤大学;</t>
  </si>
  <si>
    <t>西安体育学院学报</t>
  </si>
  <si>
    <t>2024-03-28 21:39</t>
  </si>
  <si>
    <t>国家社会科学基金项目(22BTY045)</t>
  </si>
  <si>
    <t>41</t>
  </si>
  <si>
    <t>01</t>
  </si>
  <si>
    <t>十溴二苯乙烷热解机理的理论研究</t>
  </si>
  <si>
    <t>贵州民族大学物理与机电工程学院;贵州民族大学工程技术人才实践训练中心;</t>
  </si>
  <si>
    <t>塑料科技</t>
  </si>
  <si>
    <t>2024-03-25</t>
  </si>
  <si>
    <t>贵州省高等学校特色重点实验室建设项目（黔教合KY字[2021]003）;; 贵州省科学技术基金项目（黔科合基础-ZK[2021]278）;; 贵州省普通高等学校青年科技人才成长项目（黔教合KY字[2021]113）</t>
  </si>
  <si>
    <t>52</t>
  </si>
  <si>
    <t>03</t>
  </si>
  <si>
    <t>逐步Ⅱ型混合截尾下Lomax分布多部件应力强度模型的可靠性分析</t>
  </si>
  <si>
    <t>贵州民族大学数据科学与信息工程学院;</t>
  </si>
  <si>
    <t>广西师范大学学报(自然科学版)</t>
  </si>
  <si>
    <t>国家自然科学基金(11901134)</t>
  </si>
  <si>
    <t>42</t>
  </si>
  <si>
    <t>部分线性变系数模型的贝叶斯复合分位数回归</t>
  </si>
  <si>
    <t>2024-03-23 15:10</t>
  </si>
  <si>
    <t>贵州省教育厅自然科学基金(黔教技[2022]015号);; 贵州省科技计划项目(黔科合基础[2017]1083号)</t>
  </si>
  <si>
    <t>05</t>
  </si>
  <si>
    <t>刘向政治伦理思想及其当代价值——以《说苑·反质》为聚焦点</t>
  </si>
  <si>
    <t>贵州民族大学法学院;</t>
  </si>
  <si>
    <t>湖南科技大学学报(社会科学版)</t>
  </si>
  <si>
    <t>2024-03-20</t>
  </si>
  <si>
    <t>贵州省“中华民族共同体与多民族文化繁荣发展高端智库”项目(GZMUSK[2023]ZK03)</t>
  </si>
  <si>
    <t>27</t>
  </si>
  <si>
    <t>DOPS/TPT复配阻燃环氧树脂的性能</t>
  </si>
  <si>
    <t>贵州民族大学化学工程学院;国家复合改性聚合物材料工程技术研究中心;</t>
  </si>
  <si>
    <t>高分子材料科学与工程</t>
  </si>
  <si>
    <t>2024-03-20 20:23</t>
  </si>
  <si>
    <t>国家自然科学基金资助项目(52163001,51863004);; 贵州省省级科技计划项目(CXTD[2021]005)</t>
  </si>
  <si>
    <t>40</t>
  </si>
  <si>
    <t>β-环糊精改性磁性棕榈纤维生物炭高效去除水中Pb(Ⅱ)</t>
  </si>
  <si>
    <t>贵州民族大学化学工程学院;贵州省低维材料与环境生态治理特色重点实验室;</t>
  </si>
  <si>
    <t>复合材料学报</t>
  </si>
  <si>
    <t>2024-03-15</t>
  </si>
  <si>
    <t>贵州省科技计划项目(20201Y163;2021051);; 贵州省科技支撑计划项目(2021326);; 贵州省教育厅高校科学研究项目(2022161)~~</t>
  </si>
  <si>
    <t>复合垂直流人工湿地基质理化性质对nirS和nirK型反硝化菌多样性的影响</t>
  </si>
  <si>
    <t>贵州民族大学生态环境工程学院;国家民委喀斯特环境地质灾害防治重点实验室;贵阳人文科技学院;国家海洋局秦皇岛海洋环境监测中心站;</t>
  </si>
  <si>
    <t>水生态学杂志</t>
  </si>
  <si>
    <t>2024年贵州省基础研究（自然科学）计划项目（黔科合基础-ZK[2024]一般490）;; 国家自然科学基金（31560107）</t>
  </si>
  <si>
    <t>45</t>
  </si>
  <si>
    <t>基于原型嵌入图网络的小样本图像分类</t>
  </si>
  <si>
    <t>贵州民族大学数据科学与信息工程学院;贵州省模式识别与智能系统重点实验室贵州民族大学;</t>
  </si>
  <si>
    <t>电子测量技术</t>
  </si>
  <si>
    <t>2024-03-08</t>
  </si>
  <si>
    <t>国家自然科学基金(62241206);; 贵州省科技计划项目(黔科合基础-ZK[2022]一般195,黔科合基础-ZK[2023]一般143,黔科合基础-ZK[2022]一般550,黔科合平台人才-ZCKJ[2021]007);; 贵州省青年科技人才成长项目((黔教合KY字[2021]104);; 贵州省教育厅自然科学研究项目(黔教技[2023]012号,黔教技[2022]015号,黔教技[2023]061号);贵州省教育厅青年科技人才成长项目(黔教合KY字[2021]115,黔教合KY字[2021]110);; 贵州省深化新时代教育评价改革试点“教学过程质量评价”;; 贵州省模式识别与智能系统重点实验室开放课题(GZMUKL[2022]KF01)项目资助</t>
  </si>
  <si>
    <t>47</t>
  </si>
  <si>
    <t>餐厨垃圾氮素含量对巨菌草肥效的影响</t>
  </si>
  <si>
    <t>贵州民族大学生态环境工程学院;</t>
  </si>
  <si>
    <t>北方园艺</t>
  </si>
  <si>
    <t>2024-03-08 19:18</t>
  </si>
  <si>
    <t>贵州省科技支撑计划资助项目(黔科合支撑[2020]4Y017);; 贵州民族大学基金科研资助项目(GZMUZK[2022]YB14)</t>
  </si>
  <si>
    <t>11</t>
  </si>
  <si>
    <t>溶解性有机碳耦合营养状态解析河流CO&lt;sub&gt;2&lt;/sub&gt;动态及驱动因素</t>
  </si>
  <si>
    <t>贵州民族大学生态环境工程学院;贵州省工程地质灾害防治工程研究中心(贵州民族大学);中国科学院重庆绿色智能技术研究院;</t>
  </si>
  <si>
    <t>湖泊科学</t>
  </si>
  <si>
    <t>2024-03-06 11:15</t>
  </si>
  <si>
    <t>国家自然科学基金项目（4210709）;; 重庆市自然科学基金面上项目（CSTB2022NSCQ-MSX1046）;; 贵州省科技厅科学技术基金项目（黔科合基础-ZK [2021]一般226）;; 贵州省教育厅青年科技人才成长项目（黔教合KY字[2021] 114）联合资助</t>
  </si>
  <si>
    <t>36</t>
  </si>
  <si>
    <t>逐步Ⅰ型混合截尾下复合Rayleigh分布竞争失效产品部分步加寿命试验的统计分析</t>
  </si>
  <si>
    <t>2024-03-05 15:40</t>
  </si>
  <si>
    <t>国家自然科学基金(11901134);; 贵州省科技厅基金项目(黔科基础-ZK[2024]一般509)</t>
  </si>
  <si>
    <t>铸牢中华民族共同体意识话语的形成历程及其逻辑——基于2014-2022年《人民日报》的文本分析</t>
  </si>
  <si>
    <t>贵州民族大学民族学与历史学学院;</t>
  </si>
  <si>
    <t>中南民族大学学报(人文社会科学版)</t>
  </si>
  <si>
    <t>2024-02-27 19:16</t>
  </si>
  <si>
    <t>国家社会科学基金重大招标项目“马克思主义经典作家关于民族国家与多民族国家的重要文献整理及当代意义研究”(21&amp;ZD211);; 国家民委项目“中国式现代化与中华民族共同体建设关系研究”(2023-GMG-009)</t>
  </si>
  <si>
    <t>44</t>
  </si>
  <si>
    <t>04</t>
  </si>
  <si>
    <t>坚持面向基层开展民族团结进步创建的贵州实践研究</t>
  </si>
  <si>
    <t>中央民族大学;贵州民族大学;</t>
  </si>
  <si>
    <t>贵州民族研究</t>
  </si>
  <si>
    <t>2024-02-25</t>
  </si>
  <si>
    <t>中国西南民族研究学会年会暨中国式现代化与西南民族地区发展学术研讨会综述</t>
  </si>
  <si>
    <t>贵州民族大学;</t>
  </si>
  <si>
    <t>基于项目管理理念的高校人物口述档案建设实践</t>
  </si>
  <si>
    <t>贵州民族大学档案馆;</t>
  </si>
  <si>
    <t>中国档案</t>
  </si>
  <si>
    <t>2024-02-20</t>
  </si>
  <si>
    <t>半工半农、半工半家和半工半艺：非正规就业下民族地区非遗绣娘隐匿的认同</t>
  </si>
  <si>
    <t>贵州民族大学;贵州师范大学;</t>
  </si>
  <si>
    <t>贵州社会科学</t>
  </si>
  <si>
    <t>教育部人文社会科学研究青年基金项目“乡村振兴下百万非遗绣娘职业群体研究”(23YJC840042)</t>
  </si>
  <si>
    <t>不同树种与马尾松混交的短期生理效应</t>
  </si>
  <si>
    <t>科学技术与工程</t>
  </si>
  <si>
    <t>2024-02-18</t>
  </si>
  <si>
    <t>贵州省科技厅基础研究项目(黔科合基础[2018]1072);; 贵州省教育厅成长人才项目(黔教合KY字[2018]136);贵州省教育厅自然科学研究项目(黔教合KY字[2017]003);; 贵州省省级阶级计划项目(ZK[2022]一般207);; 贵州民族大学自然科学基金(GZMU[2019]YB18)</t>
  </si>
  <si>
    <t>24</t>
  </si>
  <si>
    <t>文明互鉴视域下东方文学课程思政体系探究</t>
  </si>
  <si>
    <t>贵州民族大学文学院;</t>
  </si>
  <si>
    <t>中国大学教学</t>
  </si>
  <si>
    <t>2024-02-15</t>
  </si>
  <si>
    <t>贵州省2023年度“金课”建设课程“东方文学”的阶段性成果;; 贵州民族大学本科教学研究项目“融合课程思政的“东方文学”课程案例式教学探索与实践”的阶段性成果（项目编号：GZMUJG202201）</t>
  </si>
  <si>
    <t>Z1</t>
  </si>
  <si>
    <t>人类命运共同体引领全球人权治理的本质审视</t>
  </si>
  <si>
    <t>贵州民族大学;南开大学周恩来政府管理学院;</t>
  </si>
  <si>
    <t>学术界</t>
  </si>
  <si>
    <t>教育部人文社会科学重点研究基地重大项目“构建人类命运共同体理念与全球人权治理”(18JJD810002)的成果</t>
  </si>
  <si>
    <t>页岩弹性模量的预测方法研究</t>
  </si>
  <si>
    <t>贵州民族大学建筑工程学院;喀斯特环境地质灾害防治国家民委重点实验室;岩溶区城市地下空间开发与安全贵州民族大学重点实验室;</t>
  </si>
  <si>
    <t>地下空间与工程学报</t>
  </si>
  <si>
    <t>贵州省省级科技计划项目(黔科合基础[2019]1169,[2019]1173);; 贵州省教育厅青年科技人才成长项目(黔教合KY字[2018]151);; 贵州民族大学科学研究平台项目(GZMUSYS[2021]01)</t>
  </si>
  <si>
    <t>20</t>
  </si>
  <si>
    <t>改性碳系填料填充聚合物基电磁屏蔽复合材料的研究进展</t>
  </si>
  <si>
    <t>贵州民族大学化学工程学院;</t>
  </si>
  <si>
    <t>国家自然科学基金资助项目(52163001);; 贵州民族大学科研平台资助项目(GZMUGCZX[2021]01);; 贵州省省级科技计划项目(黔科合平台人才-CXTD[2021]005,黔科合平台人才-GCC[2022]010-1);; 贵阳市专家工作站(ZJGZZ2021-07)</t>
  </si>
  <si>
    <t>基于多维桶分组技术改进算法对电子病历隐私信息研究</t>
  </si>
  <si>
    <t>贵州民族大学民族文化与认知科学学院;</t>
  </si>
  <si>
    <t>计算机应用与软件</t>
  </si>
  <si>
    <t>2024-02-12</t>
  </si>
  <si>
    <t>贵州大学研究生创新基金项目(校研理工2015017)</t>
  </si>
  <si>
    <t>核桃壳生物炭对Pb&lt;sup&gt;2+&lt;/sup&gt;、Zn&lt;sup&gt;2+&lt;/sup&gt;的吸附特性及机制</t>
  </si>
  <si>
    <t>贵州民族大学生态环境工程学院;西安科技大学地质与环境学院;</t>
  </si>
  <si>
    <t>有色金属工程</t>
  </si>
  <si>
    <t>2024-02-08 21:03</t>
  </si>
  <si>
    <t>国家自然科学基金资助项目(52260018);; 贵州省基金项目(黔科合基础[2019]1155号)~~</t>
  </si>
  <si>
    <t>14</t>
  </si>
  <si>
    <t>普及国家通用语言文字与铸牢中华民族共同体意识</t>
  </si>
  <si>
    <t>2024-02-07 21:51</t>
  </si>
  <si>
    <t>国家社会科学基金后期资助项目“汉语致谢类言语交际模式研究”(21FYYB013)</t>
  </si>
  <si>
    <t>06</t>
  </si>
  <si>
    <t>矿化细菌Bacillus paramycoides对重金属Pb(Ⅱ)和Cd(Ⅱ)的去除及矿化特性</t>
  </si>
  <si>
    <t>2024-02-04 11:03</t>
  </si>
  <si>
    <t>国家自然科学基金资助项目(41907218);; 中国博士后科学基金项目(2021MD703822);; 贵州省科技厅自然科学基金项目(ZK[2021]235,ZK[2021]209)~~</t>
  </si>
  <si>
    <t>SOLO分类理论下体育与健康核心素养评价的内涵、评价过程与实现路径研究</t>
  </si>
  <si>
    <t>成都体育学院博士后流动站;贵州民族大学体育与健康学院;华中师范大学体育学院;</t>
  </si>
  <si>
    <t>成都体育学院学报</t>
  </si>
  <si>
    <t>2024-01-24 19:53</t>
  </si>
  <si>
    <t>国家社科基金项目“共享发展理念下我国乡村学校体育的社会支持研究”(21BTY037)</t>
  </si>
  <si>
    <t>50</t>
  </si>
  <si>
    <t>空间视域下民族地区消防法律意识的断裂与重塑</t>
  </si>
  <si>
    <t>中央民族大学学报(哲学社会科学版)</t>
  </si>
  <si>
    <t>2024-01-15</t>
  </si>
  <si>
    <t>2020年度法治建设与法学理论研究部级科研项目专项任务课题“乡村振兴战略下民族地区法律意识认同研究”(项目编号：20SFB4003)的阶段性成果</t>
  </si>
  <si>
    <t>51</t>
  </si>
  <si>
    <t>内共生细菌对宿主丛枝菌根真菌促进辣椒生长的潜在影响</t>
  </si>
  <si>
    <t>贵州民族大学生态环境工程学院;贵州省农业生物技术重点试验室;</t>
  </si>
  <si>
    <t>国家自然科学基金资助项目(31860520);; 黔农科院国基后资助项目([2021]37号)</t>
  </si>
  <si>
    <t>生态环境在中华民族多元一体格局演进中的作用</t>
  </si>
  <si>
    <t>贵州民族大学民族学与历史学学院;云南师范大学生命科学学院;</t>
  </si>
  <si>
    <t>湖北民族大学学报(哲学社会科学版)</t>
  </si>
  <si>
    <t>2024-01-10 16:30</t>
  </si>
  <si>
    <t>国家社科基金青年项目“民国时期学术与政治互动下川边治理研究”(21CZS074);; 贵州民族大学校级人文社科基金项目(GZMUSK[2021]QN01)</t>
  </si>
  <si>
    <t>基于多尺度特征融合的跨视角步态识别</t>
  </si>
  <si>
    <t>贵州民族大学数据科学与信息工程学院;贵州省模式识别与智能系统重点实验室贵州民族大学;贵州民族大学人文科技学院;</t>
  </si>
  <si>
    <t>2024-01-08</t>
  </si>
  <si>
    <t>国家自然科学基金(62241206);国家自然科学基金(62162012);; 贵州省科技计划项目(黔科合基础-ZK[2022]一般195,黔科合基础-ZK[2023]一般143,黔科合基础-ZK[2022]一般550,黔科合平台人才-ZCKJ[2021]007);; 贵州省高层次创新型人才项目(黔科合平台人才-GCC[2023]027);; 贵州省教育厅自然科学研究项目(黔教技[2022]015号);贵州省教育厅青年科技人才成长项目(黔教技[2023]012号,黔教技[2022]015号,黔教技[2023]061号,黔教技[2023]062号,黔教合KY字[2021]115);; 贵州省模式识别与智能系统重点实验室开放课题(GZMUKL[2022]KF01)资助</t>
  </si>
  <si>
    <t>独立购房：未婚女性的住房想象与住房选择</t>
  </si>
  <si>
    <t>贵州民族大学社会学院;</t>
  </si>
  <si>
    <t>中国青年研究</t>
  </si>
  <si>
    <t>2024-01-05</t>
  </si>
  <si>
    <t>贵州省高校人文社会科学研究基地项目“民族传统文化与社区治理创新研究”（项目编号：23GZGXRWJD151）的阶段性成果</t>
  </si>
  <si>
    <t>铸牢中华民族共同体意识视域下的共同性和差异性关系探析</t>
  </si>
  <si>
    <t>贵州民族大学中华民族共同体研究中心;贵州民族大学社会学院;</t>
  </si>
  <si>
    <t>云南民族大学学报(哲学社会科学版)</t>
  </si>
  <si>
    <t>2024-01-05 17:11</t>
  </si>
  <si>
    <t>国家社会科学基金重大项目“新中国成立后各民族人口流动与深度交融的动力机制研究”(21&amp;ZD212);; 国家民族事务委员会民族研究项目“中华民族共同体意识视角下的共同性与差异性关系研究”(2021-GMG-032)阶段成果</t>
  </si>
  <si>
    <t>基于空间信息的鲁棒模糊C均值聚类的苗族服饰图像分割算法</t>
  </si>
  <si>
    <t>贵州民族大学数据科学与信息工程学院;贵州民族大学工程技术人才实践训练中心;</t>
  </si>
  <si>
    <t>毛纺科技</t>
  </si>
  <si>
    <t>国家自然科学基金项目(62062024);; 贵州省省级科技计划项目(黔科合基础-ZK[2021]一般342);; 贵州省研究生教育教学改革重点项目(黔教合YJSJGKT[2021]018);; 贵州省教育厅自然科学研究项目(黔教技[2022]015)</t>
  </si>
  <si>
    <t>双重超越：结构化理论“化”之意涵及再审视</t>
  </si>
  <si>
    <t>东南学术</t>
  </si>
  <si>
    <t>2024-01-01</t>
  </si>
  <si>
    <t>乡村振兴背景下乡镇（街道）社工站建设研究</t>
  </si>
  <si>
    <t>原生态民族文化学刊</t>
  </si>
  <si>
    <t>16</t>
  </si>
  <si>
    <t>观念与时机的错配：农村“无缘型”光棍的生成机制——基于黔中L村的实地调查</t>
  </si>
  <si>
    <t>黔南民族师范学院历史与民族学院;贵州民族大学社会学学院;</t>
  </si>
  <si>
    <t>当代青年研究</t>
  </si>
  <si>
    <t>国家社科基金一般项目“乡村振兴中的资本嵌入与社会政策优化研究”（20BSH146）</t>
  </si>
  <si>
    <t>项目制下社会组织“中标”的合法性获取机制——基于双重生产视角的一种分析</t>
  </si>
  <si>
    <t>济南大学学报(社会科学版)</t>
  </si>
  <si>
    <t>国家社会科学基金重点项目“社会组织参与社会治理共同体建设的‘制度阻滞’及对策研究”（项目编号：21ASH015）</t>
  </si>
  <si>
    <t>34</t>
  </si>
  <si>
    <t>基于证据支持度的信念逻辑研究</t>
  </si>
  <si>
    <t>贵州民族大学民族文化与认知科学学院;西南大学逻辑与智能研究中心;</t>
  </si>
  <si>
    <t>逻辑学研究</t>
  </si>
  <si>
    <t>国家社科基金青年项目“基于社会网络的动态信念修正研究”（22CZX023）;国家社科基金重点项目“概率更新的动态认知逻辑研究”（21AZX013）</t>
  </si>
  <si>
    <t>17</t>
  </si>
  <si>
    <t>中华民族共同体建设视域下加快民族地区经济发展刍议</t>
  </si>
  <si>
    <t>贵州民族大学中华民族共同体研究中心;南开大学周恩来政府管理学院;</t>
  </si>
  <si>
    <t>学术探索</t>
  </si>
  <si>
    <t>国家社科基金重大项目(21&amp;ZD212)</t>
  </si>
  <si>
    <t>Publication Type</t>
  </si>
  <si>
    <t>Authors</t>
  </si>
  <si>
    <t>Article Title</t>
  </si>
  <si>
    <t>Source Title</t>
  </si>
  <si>
    <t>ISSN</t>
  </si>
  <si>
    <t>eISSN</t>
  </si>
  <si>
    <t>Publication Date</t>
  </si>
  <si>
    <t>Publication Year</t>
  </si>
  <si>
    <t>Volume</t>
  </si>
  <si>
    <t>Issue</t>
  </si>
  <si>
    <t>Part Number</t>
  </si>
  <si>
    <t>Supplement</t>
  </si>
  <si>
    <t>Special Issue</t>
  </si>
  <si>
    <t>Meeting Abstract</t>
  </si>
  <si>
    <t>Start Page</t>
  </si>
  <si>
    <t>End Page</t>
  </si>
  <si>
    <t>Article Number</t>
  </si>
  <si>
    <t>DOI</t>
  </si>
  <si>
    <t>DOI Link</t>
  </si>
  <si>
    <t>Book DOI</t>
  </si>
  <si>
    <t>Early Access Date</t>
  </si>
  <si>
    <t>UT (Unique WOS ID)</t>
  </si>
  <si>
    <t>Web of Science Record</t>
  </si>
  <si>
    <t>J</t>
  </si>
  <si>
    <t>Sun, CL; Lu, XY; Wang, YW; Qiu, MS</t>
  </si>
  <si>
    <t>Regulation of soil nutrient cycling in the root zone of Pyracantha fortuneana: The role of core microbiome induced by plant species</t>
  </si>
  <si>
    <t>JOURNAL OF PLANT NUTRITION AND SOIL SCIENCE</t>
  </si>
  <si>
    <t>1436-8730</t>
  </si>
  <si>
    <t>1522-2624</t>
  </si>
  <si>
    <t>JUN</t>
  </si>
  <si>
    <t/>
  </si>
  <si>
    <t>10.1002/jpln.202300372</t>
  </si>
  <si>
    <t>MAR 2024</t>
  </si>
  <si>
    <t>WOS:001182199100001</t>
  </si>
  <si>
    <t>Wang, ZQ; Ma, JJ; Cao, JY</t>
  </si>
  <si>
    <t>A higher-order uniform accuracy scheme for nonlinear ψ-Volterra integral equations in two dimension with weakly singular kernel</t>
  </si>
  <si>
    <t>AIMS MATHEMATICS</t>
  </si>
  <si>
    <t>2473-6988</t>
  </si>
  <si>
    <t>10.3934/math.2024697</t>
  </si>
  <si>
    <t>WOS:001342889900001</t>
  </si>
  <si>
    <t>Liu, XH</t>
  </si>
  <si>
    <t>The traveling wave solutions for generalized Benjamin-Bona-Mahony equation</t>
  </si>
  <si>
    <t>EUROPEAN PHYSICAL JOURNAL PLUS</t>
  </si>
  <si>
    <t>2190-5444</t>
  </si>
  <si>
    <t>MAR 4</t>
  </si>
  <si>
    <t>10.1140/epjp/s13360-024-04951-4</t>
  </si>
  <si>
    <t>WOS:001176075500003</t>
  </si>
  <si>
    <t>Zeng, FG; Wang, DX; Huang, L</t>
  </si>
  <si>
    <t>Boundedness of Solutions to a Fully Parabolic Indirect Pursuit-Evasion Predator-Prey System with Density-Dependent Diffusion in R2</t>
  </si>
  <si>
    <t>JOURNAL OF NONLINEAR MATHEMATICAL PHYSICS</t>
  </si>
  <si>
    <t>1402-9251</t>
  </si>
  <si>
    <t>1776-0852</t>
  </si>
  <si>
    <t>MAR 11</t>
  </si>
  <si>
    <t>10.1007/s44198-024-00177-1</t>
  </si>
  <si>
    <t>WOS:001180410600001</t>
  </si>
  <si>
    <t>Liu, LL; Zhu, YX; Wang, F; Geng, YJ</t>
  </si>
  <si>
    <t>Infinity norm bounds for the inverse of S DD+1 matrices with applications</t>
  </si>
  <si>
    <t>10.3934/math.20241034</t>
  </si>
  <si>
    <t>WOS:001262740400003</t>
  </si>
  <si>
    <t>Gao, XY; He, Y; Chen, Y; Wang, M</t>
  </si>
  <si>
    <t>Leguminous green manure amendments improve maize yield by increasing N and P fertilizer use efficiency in yellow soil of the Yunnan-Guizhou Plateau</t>
  </si>
  <si>
    <t>FRONTIERS IN SUSTAINABLE FOOD SYSTEMS</t>
  </si>
  <si>
    <t>2571-581X</t>
  </si>
  <si>
    <t>FEB 9</t>
  </si>
  <si>
    <t>10.3389/fsufs.2024.1369571</t>
  </si>
  <si>
    <t>WOS:001169359400001</t>
  </si>
  <si>
    <t>Qi, YZ; Huan, XY; Xu, Q; Bao, DM; Zhang, DH; Zhou, GY; Zhang, YP; Du, HJ</t>
  </si>
  <si>
    <t>Synthesis of phosphaphenanthrene derivatives as flame retardants and their properties in epoxy resin composites</t>
  </si>
  <si>
    <t>JOURNAL OF APPLIED POLYMER SCIENCE</t>
  </si>
  <si>
    <t>0021-8995</t>
  </si>
  <si>
    <t>1097-4628</t>
  </si>
  <si>
    <t>APR 5</t>
  </si>
  <si>
    <t>10.1002/app.55169</t>
  </si>
  <si>
    <t>JAN 2024</t>
  </si>
  <si>
    <t>WOS:001138650200001</t>
  </si>
  <si>
    <t>Huang, CQ; Luo, SY; Yang, GY; Wang, SX; Cai, JH; Zhou, LH</t>
  </si>
  <si>
    <t>Weighted Intuitionistic Fuzzy Twin Support Vector Machines With Truncated Pinball Loss</t>
  </si>
  <si>
    <t>IEEE ACCESS</t>
  </si>
  <si>
    <t>2169-3536</t>
  </si>
  <si>
    <t>10.1109/ACCESS.2024.3462964</t>
  </si>
  <si>
    <t>WOS:001327303100001</t>
  </si>
  <si>
    <t>Wu, YH</t>
  </si>
  <si>
    <t>Therapeutic potential, challenges, and solutions of Dong ethnic folk music in promoting rural health and well-being</t>
  </si>
  <si>
    <t>JOURNAL OF ADVANCED NURSING</t>
  </si>
  <si>
    <t>0309-2402</t>
  </si>
  <si>
    <t>1365-2648</t>
  </si>
  <si>
    <t>MAR</t>
  </si>
  <si>
    <t>WOS:001275301500142</t>
  </si>
  <si>
    <t>Wang, Y; Huang, JB; Long, Y; Wang, H; Duan, WJ; Ou, JK; Dong, CW; Tian, S</t>
  </si>
  <si>
    <t>Influence of bromination arrangement and level on the formation of polybrominated dibenzo-p-dioxins and dibenzofurans from pyrolysis and combustion of polybrominated diphenyl ethers: Mechanisms and kinetics</t>
  </si>
  <si>
    <t>JOURNAL OF CLEANER PRODUCTION</t>
  </si>
  <si>
    <t>0959-6526</t>
  </si>
  <si>
    <t>1879-1786</t>
  </si>
  <si>
    <t>JAN 5</t>
  </si>
  <si>
    <t>10.1016/j.jclepro.2023.140543</t>
  </si>
  <si>
    <t>WOS:001154144500001</t>
  </si>
  <si>
    <t>Zhang, DH; Zhan, X; Zhou, T; Du, JY; Zou, KX; Luo, YC</t>
  </si>
  <si>
    <t>N/B co-doped porous carbon with superior specific surface area derived from activation of biomass waste by novel deep eutectic solvents for Zn-ion hybrid supercapacitors</t>
  </si>
  <si>
    <t>JOURNAL OF MATERIALS SCIENCE &amp; TECHNOLOGY</t>
  </si>
  <si>
    <t>1005-0302</t>
  </si>
  <si>
    <t>1941-1162</t>
  </si>
  <si>
    <t>SEP 10</t>
  </si>
  <si>
    <t>10.1016/j.jmst.2024.01.019</t>
  </si>
  <si>
    <t>WOS:001223265400001</t>
  </si>
  <si>
    <t>Zhao, JX; Liu, P; Sang, CL</t>
  </si>
  <si>
    <t>Shifted Inverse Power Method for Computing the Smallest M-Eigenvalue of a Fourth-Order Partially Symmetric Tensor</t>
  </si>
  <si>
    <t>JOURNAL OF OPTIMIZATION THEORY AND APPLICATIONS</t>
  </si>
  <si>
    <t>0022-3239</t>
  </si>
  <si>
    <t>1573-2878</t>
  </si>
  <si>
    <t>10.1007/s10957-023-02369-z</t>
  </si>
  <si>
    <t>WOS:001147646800001</t>
  </si>
  <si>
    <t>Wang, XK; Huang, WR</t>
  </si>
  <si>
    <t>Examining students' music listening willingness and engagement to foster their musical achievement and development in higher educational institutions</t>
  </si>
  <si>
    <t>SCIENTIFIC REPORTS</t>
  </si>
  <si>
    <t>2045-2322</t>
  </si>
  <si>
    <t>FEB 6</t>
  </si>
  <si>
    <t>10.1038/s41598-024-52911-w</t>
  </si>
  <si>
    <t>WOS:001158746700042</t>
  </si>
  <si>
    <t>Wang, HJ; Wu, YY; Wu, ZY; Liu, ZC; Yang, H; Xie, YD</t>
  </si>
  <si>
    <t>Preparation of a low-temperature poly (amino acids) demulsifier and its demulsification mechanism</t>
  </si>
  <si>
    <t>FUEL</t>
  </si>
  <si>
    <t>0016-2361</t>
  </si>
  <si>
    <t>1873-7153</t>
  </si>
  <si>
    <t>JUN 1</t>
  </si>
  <si>
    <t>10.1016/j.fuel.2024.131237</t>
  </si>
  <si>
    <t>FEB 2024</t>
  </si>
  <si>
    <t>WOS:001199114900001</t>
  </si>
  <si>
    <t>Zhu, SX; Sun, SX; Zhao, W; Sheng, LY; Mao, HN; Yang, XQ</t>
  </si>
  <si>
    <t>Arbuscular mycorrhizal fungi alleviated the effects of Cd stress on Passiflora edulis growth by regulating the rhizosphere microenvironment and microbial community structure at the seedling stage</t>
  </si>
  <si>
    <t>SCIENTIA HORTICULTURAE</t>
  </si>
  <si>
    <t>0304-4238</t>
  </si>
  <si>
    <t>1879-1018</t>
  </si>
  <si>
    <t>MAR 15</t>
  </si>
  <si>
    <t>10.1016/j.scienta.2024.112879</t>
  </si>
  <si>
    <t>WOS:001174393700001</t>
  </si>
  <si>
    <t>Cao, JY; Wang, ZQ; Wang, ZQ</t>
  </si>
  <si>
    <t>Stability and convergence analysis for a uniform temporal high accuracy ofthe time-fractional diffusion equation with 1D and 2D spatial compact finitedifference method</t>
  </si>
  <si>
    <t>10.3934/math.2024715</t>
  </si>
  <si>
    <t>WOS:001222932700007</t>
  </si>
  <si>
    <t>Zhang, XP; Shen, CC; Xu, DJ</t>
  </si>
  <si>
    <t>Reachable set estimation for neutral semi-Markovian jump systems with time-varying delay</t>
  </si>
  <si>
    <t>10.3934/math.2024391</t>
  </si>
  <si>
    <t>WOS:001173055200003</t>
  </si>
  <si>
    <t>Chen, JZ</t>
  </si>
  <si>
    <t>Healthcare services and governmentality: Assessing the impact of veterans' preferential treatment policy on the well-being of Chinese veterans</t>
  </si>
  <si>
    <t>WOS:001275301500053</t>
  </si>
  <si>
    <t>Sang, CL; Zhao, JX</t>
  </si>
  <si>
    <t>A criterion for the positive semidefiniteness of a diffusivity function</t>
  </si>
  <si>
    <t>JAPAN JOURNAL OF INDUSTRIAL AND APPLIED MATHEMATICS</t>
  </si>
  <si>
    <t>0916-7005</t>
  </si>
  <si>
    <t>1868-937X</t>
  </si>
  <si>
    <t>MAY</t>
  </si>
  <si>
    <t>10.1007/s13160-024-00650-w</t>
  </si>
  <si>
    <t>WOS:001184116900001</t>
  </si>
  <si>
    <t>Zhang, SZ; Sang, CL; Zhao, JX</t>
  </si>
  <si>
    <t>DIRECT METHODS OF B(D)-EIGENPAIRS OF TENSORS AND APPLICATION IN DIFFUSION KURTOSIS IMAGING</t>
  </si>
  <si>
    <t>JOURNAL OF INDUSTRIAL AND MANAGEMENT OPTIMIZATION</t>
  </si>
  <si>
    <t>1547-5816</t>
  </si>
  <si>
    <t>1553-166X</t>
  </si>
  <si>
    <t>SEP</t>
  </si>
  <si>
    <t>10.3934/jimo.2024040</t>
  </si>
  <si>
    <t>WOS:001187569500001</t>
  </si>
  <si>
    <t>WOS:001216328000001</t>
  </si>
  <si>
    <t>Huang, JB; Xu, WF; Long, Y; Zhu, Y; Chen, S; Duan, WJ; Ou, JK; Wang, H; Dong, CW; Tian, S</t>
  </si>
  <si>
    <t>Studies on hydrolysis/alcoholysis/ammonolysis mechanisms of ethylene terephthalate dimer using DFT method</t>
  </si>
  <si>
    <t>ARABIAN JOURNAL OF CHEMISTRY</t>
  </si>
  <si>
    <t>1878-5352</t>
  </si>
  <si>
    <t>1878-5379</t>
  </si>
  <si>
    <t>APR</t>
  </si>
  <si>
    <t>10.1016/j.arabjc.2024.105719</t>
  </si>
  <si>
    <t>WOS:001209209300001</t>
  </si>
  <si>
    <t>Tian, T; Lu, WG; Wang, HR</t>
  </si>
  <si>
    <t>Dynamic responses and damage mechanisms of low-rise reinforced concrete frame structures subjected to rockfall impacts</t>
  </si>
  <si>
    <t>JOURNAL OF ASIAN ARCHITECTURE AND BUILDING ENGINEERING</t>
  </si>
  <si>
    <t>1346-7581</t>
  </si>
  <si>
    <t>1347-2852</t>
  </si>
  <si>
    <t>2024 FEB 25</t>
  </si>
  <si>
    <t>10.1080/13467581.2024.2320334</t>
  </si>
  <si>
    <t>WOS:001170838900001</t>
  </si>
  <si>
    <t>Tian, GQ; An, YC; Suo, HM</t>
  </si>
  <si>
    <t>Multiple positive solutions for Schrodinger-Poisson system with singularity on the Heisenberg group</t>
  </si>
  <si>
    <t>JOURNAL OF INEQUALITIES AND APPLICATIONS</t>
  </si>
  <si>
    <t>1029-242X</t>
  </si>
  <si>
    <t>FEB 5</t>
  </si>
  <si>
    <t>10.1186/s13660-024-03096-3</t>
  </si>
  <si>
    <t>WOS:001304476700001</t>
  </si>
  <si>
    <t>Liang, YJ; Pan, TY; Cai, Y; Yu, JN; Choun, L</t>
  </si>
  <si>
    <t>The impact of green and low carbon agricultural production on farmers' income in minority areas: a case study of Y Town, Zhijin County, Guizhou Province</t>
  </si>
  <si>
    <t>FEB 29</t>
  </si>
  <si>
    <t>10.3389/fsufs.2024.1358471</t>
  </si>
  <si>
    <t>WOS:001184810900001</t>
  </si>
  <si>
    <t>Dong, LM; Wang, RZ; Liu, HX; Xia, GW; Quan, J; Guo, L; Chen, MH</t>
  </si>
  <si>
    <t>The complete chloroplast genome sequence of Malus x adstringens Zabel 'Hopa' (Rosaceae)</t>
  </si>
  <si>
    <t>MITOCHONDRIAL DNA PART B-RESOURCES</t>
  </si>
  <si>
    <t>2380-2359</t>
  </si>
  <si>
    <t>JAN 2</t>
  </si>
  <si>
    <t>10.1080/23802359.2023.2292158</t>
  </si>
  <si>
    <t>WOS:001151108500001</t>
  </si>
  <si>
    <t>Xu, YL; Wang, YL; Yang, YY; Yang, SY; Li, LF; Xiang, R; Liu, JT</t>
  </si>
  <si>
    <t>Stretchable structural colors with polarization dependence using lithium niobate metasurfaces</t>
  </si>
  <si>
    <t>OPTICS EXPRESS</t>
  </si>
  <si>
    <t>1094-4087</t>
  </si>
  <si>
    <t>FEB 12</t>
  </si>
  <si>
    <t>10.1364/OE.515566</t>
  </si>
  <si>
    <t>WOS:001208353200001</t>
  </si>
  <si>
    <t>Liu, KX; Yang, YX; Wu, L; Meng, Y; Zhang, J; Li, QH; Wang, TF; Liang, W; Luo, GC; Luo, SY</t>
  </si>
  <si>
    <t>Pressure-Induced Enhancement of Photoelectric Properties of ZnO Nanoparticles in the Ultraviolet Band: Implications for Electronic Device Applications</t>
  </si>
  <si>
    <t>ACS APPLIED NANO MATERIALS</t>
  </si>
  <si>
    <t>2574-0970</t>
  </si>
  <si>
    <t>FEB 28</t>
  </si>
  <si>
    <t>10.1021/acsanm.3c06104</t>
  </si>
  <si>
    <t>WOS:001176057800001</t>
  </si>
  <si>
    <t>Zhang, SY; Tang, SB; Jiang, YX; Zhu, RY; Wang, ZX; Long, B; Su, J</t>
  </si>
  <si>
    <t>Mechanism of the Visible-Light-Promoted C(sp3)-H Oxidation via Uranyl Photocatalysis</t>
  </si>
  <si>
    <t>INORGANIC CHEMISTRY</t>
  </si>
  <si>
    <t>0020-1669</t>
  </si>
  <si>
    <t>1520-510X</t>
  </si>
  <si>
    <t>JAN 24</t>
  </si>
  <si>
    <t>10.1021/acs.inorgchem.3c03347</t>
  </si>
  <si>
    <t>WOS:001158180900001</t>
  </si>
  <si>
    <t>Xu, F; Yu, P; Wu, HM; Liu, M; Liu, HY; Zeng, Q; Wu, DL; Wang, XP</t>
  </si>
  <si>
    <t>Aqueous extract of Sargentodoxa cuneata alleviates ulcerative colitis and its associated liver injuries in mice through the modulation of intestinal flora and related metabolites</t>
  </si>
  <si>
    <t>FRONTIERS IN MICROBIOLOGY</t>
  </si>
  <si>
    <t>1664-302X</t>
  </si>
  <si>
    <t>10.3389/fmicb.2024.1295822</t>
  </si>
  <si>
    <t>WOS:001158452600001</t>
  </si>
  <si>
    <t>Du, HJ; Wang, H; Wang, DX; Duan, Y; Hu, MK; Li, SN; Chu, GH; Feng, J</t>
  </si>
  <si>
    <t>Ultrasensitive electrochemical sensor via bismuth vanadate anchored graphite for detection of carbendazim in fruits and vegetables</t>
  </si>
  <si>
    <t>JOURNAL OF FOOD COMPOSITION AND ANALYSIS</t>
  </si>
  <si>
    <t>0889-1575</t>
  </si>
  <si>
    <t>1096-0481</t>
  </si>
  <si>
    <t>10.1016/j.jfca.2024.105976</t>
  </si>
  <si>
    <t>WOS:001164265200001</t>
  </si>
  <si>
    <t>Dai, Y; Li, H; Zhu, HY; Yu, K; He, QY; Zhang, TH; Luo, YC; Xie, J</t>
  </si>
  <si>
    <t>Determination of the oil absorption value of inorganic powder by tracer-assisted headspace gas chromatography</t>
  </si>
  <si>
    <t>JOURNAL OF CHROMATOGRAPHY A</t>
  </si>
  <si>
    <t>0021-9673</t>
  </si>
  <si>
    <t>1873-3778</t>
  </si>
  <si>
    <t>APR 26</t>
  </si>
  <si>
    <t>10.1016/j.chroma.2024.464823</t>
  </si>
  <si>
    <t>WOS:001217567700001</t>
  </si>
  <si>
    <t>Jin, ZB; Diao, CY; Li, JF</t>
  </si>
  <si>
    <t>POLLUTION STATUS AND HEALTH RISK ASSESSMENT OF A SPECIFIC ORGANOPHOSPHATE PESTICIDE-CONTAMINATED SITE</t>
  </si>
  <si>
    <t>ENVIRONMENT PROTECTION ENGINEERING</t>
  </si>
  <si>
    <t>0324-8828</t>
  </si>
  <si>
    <t>10.37190/epe240306</t>
  </si>
  <si>
    <t>WOS:001348336800006</t>
  </si>
  <si>
    <t>Ren, XP; Huang, J</t>
  </si>
  <si>
    <t>Propagation of fundamental gap solitons in the fractional Schrodinger equation with combined linear and nonlinear optical lattices</t>
  </si>
  <si>
    <t>OPTICS COMMUNICATIONS</t>
  </si>
  <si>
    <t>0030-4018</t>
  </si>
  <si>
    <t>1873-0310</t>
  </si>
  <si>
    <t>JUN 15</t>
  </si>
  <si>
    <t>10.1016/j.optcom.2024.130474</t>
  </si>
  <si>
    <t>WOS:001289799000001</t>
  </si>
  <si>
    <t>Ma, LL; Zhou, Y; Tang, YX; Chen, T; Wang, ZH; Wu, YD; Wang, JG; Wu, AX</t>
  </si>
  <si>
    <t>I2-DMSO-Mediated Construction of 2,3-and 2,4-Disubstituted Pyrimido[1,2-b]indazole Skeletons</t>
  </si>
  <si>
    <t>JOURNAL OF ORGANIC CHEMISTRY</t>
  </si>
  <si>
    <t>0022-3263</t>
  </si>
  <si>
    <t>1520-6904</t>
  </si>
  <si>
    <t>10.1021/acs.joc.3c02761</t>
  </si>
  <si>
    <t>WOS:001178605100001</t>
  </si>
  <si>
    <t>He, PF; Suo, HM</t>
  </si>
  <si>
    <t>Radial symmetric normalized solutions for a singular elliptic equation</t>
  </si>
  <si>
    <t>APPLIED MATHEMATICS LETTERS</t>
  </si>
  <si>
    <t>0893-9659</t>
  </si>
  <si>
    <t>1873-5452</t>
  </si>
  <si>
    <t>10.1016/j.aml.2024.109024</t>
  </si>
  <si>
    <t>WOS:001287338900001</t>
  </si>
  <si>
    <t>Zhang, ZY; Pan, H; Tao, G; Li, X; Han, YF; Feng, Y; Tong, SQ; Ding, CY</t>
  </si>
  <si>
    <t>Culturable Mycobiota from Guizhou Wildlife Park in China</t>
  </si>
  <si>
    <t>MYCOSPHERE</t>
  </si>
  <si>
    <t>2077-7000</t>
  </si>
  <si>
    <t>2077-7019</t>
  </si>
  <si>
    <t>10.5943/mycosphere/15/1/5</t>
  </si>
  <si>
    <t>WOS:001243617100001</t>
  </si>
  <si>
    <t>Cao, ZL; Xu, JB</t>
  </si>
  <si>
    <t>Recent Advances in Self-healing Polymer Materials: Routes and Strategies</t>
  </si>
  <si>
    <t>CURRENT ORGANIC CHEMISTRY</t>
  </si>
  <si>
    <t>1385-2728</t>
  </si>
  <si>
    <t>1875-5348</t>
  </si>
  <si>
    <t>10.2174/0113852728277993240126114403</t>
  </si>
  <si>
    <t>WOS:001178344900001</t>
  </si>
  <si>
    <t>Yu, C; Lv, J; Xu, HY</t>
  </si>
  <si>
    <t>Plant growth-promoting fungi and rhizobacteria control Fusarium damping-off in Mason pine seedlings by impacting rhizosphere microbes and altering plant physiological pathways</t>
  </si>
  <si>
    <t>PLANT AND SOIL</t>
  </si>
  <si>
    <t>0032-079X</t>
  </si>
  <si>
    <t>1573-5036</t>
  </si>
  <si>
    <t>1-2</t>
  </si>
  <si>
    <t>SI</t>
  </si>
  <si>
    <t>10.1007/s11104-024-06475-3</t>
  </si>
  <si>
    <t>WOS:001154064700001</t>
  </si>
  <si>
    <t>Chu, MY; Xiao, HQ; Ren, LR; Mo, TQ; Lin, B</t>
  </si>
  <si>
    <t>Microstructure and properties of Ti-Al-C composite coatings prepared by laser cladding</t>
  </si>
  <si>
    <t>CERAMICS INTERNATIONAL</t>
  </si>
  <si>
    <t>0272-8842</t>
  </si>
  <si>
    <t>1873-3956</t>
  </si>
  <si>
    <t>APR 1</t>
  </si>
  <si>
    <t>B</t>
  </si>
  <si>
    <t>10.1016/j.ceramint.2024.01.159</t>
  </si>
  <si>
    <t>WOS:001202430600001</t>
  </si>
  <si>
    <t>Hong, YL; Zuo, SW; Du, HY; Shi, ZQ; Hu, HL; Li, G</t>
  </si>
  <si>
    <t>Four Lanthanide(III) Metal-Organic Frameworks Fabricated by Bithiophene Dicarboxylate for High Inherent Proton Conduction</t>
  </si>
  <si>
    <t>ACS APPLIED MATERIALS &amp; INTERFACES</t>
  </si>
  <si>
    <t>1944-8244</t>
  </si>
  <si>
    <t>1944-8252</t>
  </si>
  <si>
    <t>MAR 6</t>
  </si>
  <si>
    <t>10.1021/acsami.3c18999</t>
  </si>
  <si>
    <t>WOS:001180640500001</t>
  </si>
  <si>
    <t>Su, Y; Liao, SH; Ren, JT; Zhao, ZL</t>
  </si>
  <si>
    <t>Research on the decoupling relationship between water resources utilization and economic development at the county scale in Qian'nan Prefecture, Guizhou Province</t>
  </si>
  <si>
    <t>FRONTIERS IN ENVIRONMENTAL SCIENCE</t>
  </si>
  <si>
    <t>2296-665X</t>
  </si>
  <si>
    <t>MAR 14</t>
  </si>
  <si>
    <t>10.3389/fenvs.2024.1347652</t>
  </si>
  <si>
    <t>WOS:001191933900001</t>
  </si>
  <si>
    <t>Liu, ZC; Yang, H; Wang, F; Lv, Y; Zhou, LY; Xie, YD; Wang, HJ</t>
  </si>
  <si>
    <t>Effect of I- ligand and surface oxygen-containing groups on catalytic activity and stability of activated carbon-supported Pd catalysts in acetylene dicarbonylation</t>
  </si>
  <si>
    <t>10.1016/j.fuel.2024.131389</t>
  </si>
  <si>
    <t>WOS:001203167900001</t>
  </si>
  <si>
    <t>Lei, CY; Zhang, BL</t>
  </si>
  <si>
    <t>Necessary and sufficient conditions for groundstate solutions to planar Kirchhoff-type equations</t>
  </si>
  <si>
    <t>PROCEEDINGS OF THE ROYAL SOCIETY OF EDINBURGH SECTION A-MATHEMATICS</t>
  </si>
  <si>
    <t>0308-2105</t>
  </si>
  <si>
    <t>1473-7124</t>
  </si>
  <si>
    <t>2024 MAR 11</t>
  </si>
  <si>
    <t>10.1017/prm.2024.26</t>
  </si>
  <si>
    <t>WOS:001198192000001</t>
  </si>
  <si>
    <t>Zhou, Y; Hao, KA; Liu, C; Yu, RH; Huang, AR; Wu, C; Yang, YY; Zuo, XL</t>
  </si>
  <si>
    <t>3D Printed Hydrogels with Time/Temperature-Dependent Photoluminescence for Multi-information Dynamic Display</t>
  </si>
  <si>
    <t>ACS APPLIED POLYMER MATERIALS</t>
  </si>
  <si>
    <t>2637-6105</t>
  </si>
  <si>
    <t>JAN 19</t>
  </si>
  <si>
    <t>10.1021/acsapm.3c02863</t>
  </si>
  <si>
    <t>WOS:001161388200001</t>
  </si>
  <si>
    <t>Song, YM; Huang, RZ; Chen, YP; Lin, C; Yu, S; Tang, RX; Qin, YB</t>
  </si>
  <si>
    <t>A Hybrid Summarization Model for Legal Judgment Document Based on Domain Knowledge</t>
  </si>
  <si>
    <t>INFORMATION TECHNOLOGY AND CONTROL</t>
  </si>
  <si>
    <t>1392-124X</t>
  </si>
  <si>
    <t>10.5755/j01.itc.53.3.36602</t>
  </si>
  <si>
    <t>WOS:001337055100008</t>
  </si>
  <si>
    <t>Chen, YQ; Zheng, JH; An, J</t>
  </si>
  <si>
    <t>A Legendre spectral method based on a hybrid format and its error estimation for fourth-order eigenvalue problems</t>
  </si>
  <si>
    <t>10.3934/math.2024367</t>
  </si>
  <si>
    <t>WOS:001171362000004</t>
  </si>
  <si>
    <t>Yan, JW; He, YJ; Jiao, M; Guo, Y; Xie, PY; Chen, DM; Liu, QF; Liu, Y; Wu, P</t>
  </si>
  <si>
    <t>Leaf trait network variations with woody species diversity and habitat heterogeneity in degraded karst forests</t>
  </si>
  <si>
    <t>ECOLOGICAL INDICATORS</t>
  </si>
  <si>
    <t>1470-160X</t>
  </si>
  <si>
    <t>1872-7034</t>
  </si>
  <si>
    <t>10.1016/j.ecolind.2024.111896</t>
  </si>
  <si>
    <t>WOS:001223460000001</t>
  </si>
  <si>
    <t>Dai, Y; Yu, K; Li, H; Zhu, HY; Xie, J; Nie, DP; Liu, T; Luo, B; Gao, C; Luo, YC; Wu, YY; Nie, SX</t>
  </si>
  <si>
    <t>Triboelectric negative air ion generators for efficient membrane fouling control</t>
  </si>
  <si>
    <t>CHEMICAL ENGINEERING JOURNAL</t>
  </si>
  <si>
    <t>1385-8947</t>
  </si>
  <si>
    <t>1873-3212</t>
  </si>
  <si>
    <t>FEB 1</t>
  </si>
  <si>
    <t>10.1016/j.cej.2024.148581</t>
  </si>
  <si>
    <t>WOS:001153804800001</t>
  </si>
  <si>
    <t>Zhang, YQ; Francisco, JS; Long, B</t>
  </si>
  <si>
    <t>Rapid Atmospheric Reactions between Criegee Intermediates and Hypochlorous Acid</t>
  </si>
  <si>
    <t>JOURNAL OF PHYSICAL CHEMISTRY A</t>
  </si>
  <si>
    <t>1089-5639</t>
  </si>
  <si>
    <t>1520-5215</t>
  </si>
  <si>
    <t>JAN 25</t>
  </si>
  <si>
    <t>10.1021/acs.jpca.3c06144</t>
  </si>
  <si>
    <t>WOS:001160596400001</t>
  </si>
  <si>
    <t>Meng, X; Hu, F; Liu, BY; Cao, Y; Xu, HL; Li, LF; Yu, LP</t>
  </si>
  <si>
    <t>Study on the Characterization of Physical, Mechanical, and Mildew Resistance Properties of Enzymatically Treated Bamboo Fiber-Reinforced Polypropylene Composites</t>
  </si>
  <si>
    <t>FORESTS</t>
  </si>
  <si>
    <t>1999-4907</t>
  </si>
  <si>
    <t>JAN</t>
  </si>
  <si>
    <t>10.3390/f15010060</t>
  </si>
  <si>
    <t>WOS:001149357300001</t>
  </si>
  <si>
    <t>Lei, S; Hu, MZ; Xu, J; Zhou, CB; Zhao, Q; Zhang, LP; Zhang, HC</t>
  </si>
  <si>
    <t>Real-time tunable notched waveguide based on voltage controllable ferroelectric resonator</t>
  </si>
  <si>
    <t>10.1364/OE.510184</t>
  </si>
  <si>
    <t>WOS:001207493700001</t>
  </si>
  <si>
    <t>Chu, C; Li, S; Liu, J</t>
  </si>
  <si>
    <t>GROUND STATE SOLUTIONS FOR A NONLOCAL PROBLEM</t>
  </si>
  <si>
    <t>TWMS JOURNAL OF PURE AND APPLIED MATHEMATICS</t>
  </si>
  <si>
    <t>2076-2585</t>
  </si>
  <si>
    <t>2219-1259</t>
  </si>
  <si>
    <t>10.30546/2219-1259.15.1.2024.2459</t>
  </si>
  <si>
    <t>WOS:001222917200008</t>
  </si>
  <si>
    <t>Lu, WA; He, Z</t>
  </si>
  <si>
    <t>Effect of uncertainties in cable corrosion and material strength on seismic fragility of long-span cable-stayed bridges in marine environments</t>
  </si>
  <si>
    <t>STRUCTURES</t>
  </si>
  <si>
    <t>2352-0124</t>
  </si>
  <si>
    <t>10.1016/j.istruc.2024.106274</t>
  </si>
  <si>
    <t>WOS:001224603200001</t>
  </si>
  <si>
    <t>Gong, J; Sun, Y; Du, HY; Jiang, XL</t>
  </si>
  <si>
    <t>Research on safety risk control of prepared foods from the perspective of supply chain</t>
  </si>
  <si>
    <t>HELIYON</t>
  </si>
  <si>
    <t>2405-8440</t>
  </si>
  <si>
    <t>FEB 15</t>
  </si>
  <si>
    <t>e25012</t>
  </si>
  <si>
    <t>10.1016/j.heliyon.2024.e25012</t>
  </si>
  <si>
    <t>WOS:001175484500001</t>
  </si>
  <si>
    <t>Qing, SC; Ma, LP; Wang, X; Ao, R; Xue, GH; Wang, YG; Pan, SW; Wu, M</t>
  </si>
  <si>
    <t>Heating aluminum dross: Harmless process and utilization as cement admixture</t>
  </si>
  <si>
    <t>CONSTRUCTION AND BUILDING MATERIALS</t>
  </si>
  <si>
    <t>0950-0618</t>
  </si>
  <si>
    <t>1879-0526</t>
  </si>
  <si>
    <t>MAR 29</t>
  </si>
  <si>
    <t>10.1016/j.conbuildmat.2024.135708</t>
  </si>
  <si>
    <t>WOS:001209211800001</t>
  </si>
  <si>
    <t>Zhou, ZS; Wang, L; Zou, X; Wang, F; Zhang, ZJ; Yan, XB</t>
  </si>
  <si>
    <t>The first hitting time analysis of evolutionary algorithms based on renewal process</t>
  </si>
  <si>
    <t>ELECTRONIC RESEARCH ARCHIVE</t>
  </si>
  <si>
    <t>2688-1594</t>
  </si>
  <si>
    <t>10.3934/era.2024137</t>
  </si>
  <si>
    <t>WOS:001218816400001</t>
  </si>
  <si>
    <t>Luo, DC; Qiao, YT; Xie, D; Zhang, SF; Kang, WX</t>
  </si>
  <si>
    <t>Palm Vein Recognition Under Unconstrained and Weak-Cooperative Conditions</t>
  </si>
  <si>
    <t>IEEE TRANSACTIONS ON INFORMATION FORENSICS AND SECURITY</t>
  </si>
  <si>
    <t>1556-6013</t>
  </si>
  <si>
    <t>1556-6021</t>
  </si>
  <si>
    <t>10.1109/TIFS.2024.3378427</t>
  </si>
  <si>
    <t>WOS:001216477200027</t>
  </si>
  <si>
    <t>Zhu, SX; Zhao, W; Sun, SX; Yang, XQ; Mao, H; Sheng, LY; Chen, ZB</t>
  </si>
  <si>
    <t>Metagenomic analysis revealed N-metabolizing microbial response of Iris tectorum to Cr stress after colonization by arbuscular mycorrhizal fungi</t>
  </si>
  <si>
    <t>ECOTOXICOLOGY AND ENVIRONMENTAL SAFETY</t>
  </si>
  <si>
    <t>0147-6513</t>
  </si>
  <si>
    <t>1090-2414</t>
  </si>
  <si>
    <t>10.1016/j.ecoenv.2024.116157</t>
  </si>
  <si>
    <t>WOS:001199318700001</t>
  </si>
  <si>
    <t>Hu, DD; Wu, XG; Fu, HB; Zhong, T; Wu, ZH; Zeng, L</t>
  </si>
  <si>
    <t>Properties of the ηq leading-twist distribution amplitude and its effects to the B/D+ → η(′)lνl+ decays</t>
  </si>
  <si>
    <t>EUROPEAN PHYSICAL JOURNAL C</t>
  </si>
  <si>
    <t>1434-6044</t>
  </si>
  <si>
    <t>1434-6052</t>
  </si>
  <si>
    <t>JAN 8</t>
  </si>
  <si>
    <t>10.1140/epjc/s10052-023-12333-w</t>
  </si>
  <si>
    <t>WOS:001137955400005</t>
  </si>
  <si>
    <t>Zhu, DQ; Dong, WJ; Long, XZ; Yang, XM; Han, XY; Kou, YH; Tong, Q</t>
  </si>
  <si>
    <t>Skin ulcers and microbiota in Rana dybowskii: Uncovering the role of the gut-skin axis in amphibian health</t>
  </si>
  <si>
    <t>AQUACULTURE</t>
  </si>
  <si>
    <t>0044-8486</t>
  </si>
  <si>
    <t>1873-5622</t>
  </si>
  <si>
    <t>MAY 15</t>
  </si>
  <si>
    <t>10.1016/j.aquaculture.2024.740724</t>
  </si>
  <si>
    <t>WOS:001209089300001</t>
  </si>
  <si>
    <t>Ding, L; Wang, JR; Wei, JL</t>
  </si>
  <si>
    <t>Spatial twisted central configuration for Newtonian (2N+1)-body problem</t>
  </si>
  <si>
    <t>COMMUNICATIONS IN ANALYSIS AND MECHANICS</t>
  </si>
  <si>
    <t>2836-3310</t>
  </si>
  <si>
    <t>10.3934/cam.2024018</t>
  </si>
  <si>
    <t>WOS:001231984600001</t>
  </si>
  <si>
    <t>Double pyramidal central configurations of Newtonian (N +2)-body problem</t>
  </si>
  <si>
    <t>RESULTS IN PHYSICS</t>
  </si>
  <si>
    <t>2211-3797</t>
  </si>
  <si>
    <t>10.1016/j.rinp.2024.107546</t>
  </si>
  <si>
    <t>WOS:001204224000001</t>
  </si>
  <si>
    <t>Zheng, TT; Lei, CY; Liao, JF</t>
  </si>
  <si>
    <t>Multiple positive solutions for a class of concave-convex Schrodinger-Poisson-Slater equations with critical exponent</t>
  </si>
  <si>
    <t>ADVANCES IN NONLINEAR ANALYSIS</t>
  </si>
  <si>
    <t>2191-9496</t>
  </si>
  <si>
    <t>2191-950X</t>
  </si>
  <si>
    <t>MAR 1</t>
  </si>
  <si>
    <t>10.1515/anona-2023-0129</t>
  </si>
  <si>
    <t>WOS:001178812900001</t>
  </si>
  <si>
    <t>Zhang, JK; Lei, Y; Zhou, LY; Chen, XH; Huang, SH; Liu, L; Liu, HK; Dou, SX; Xu, JT</t>
  </si>
  <si>
    <t>Ball-Milling Synthesis of Richly Oxygenated Graphene-Like Nanoplatelets from used Lithium Ion Batteries and Its Application for High Performance Sodium Ion Battery Anode</t>
  </si>
  <si>
    <t>ADVANCED FUNCTIONAL MATERIALS</t>
  </si>
  <si>
    <t>1616-301X</t>
  </si>
  <si>
    <t>1616-3028</t>
  </si>
  <si>
    <t>10.1002/adfm.202314160</t>
  </si>
  <si>
    <t>WOS:001169309700001</t>
  </si>
  <si>
    <t>Xu, LJ; Luo, K; Zhan, GH; Liu, JT; Wu, ZH</t>
  </si>
  <si>
    <t>Physical insight of random fluctuation in metal/IGZO Schottky barriers for low-variation contact optimal design</t>
  </si>
  <si>
    <t>PHYSICAL CHEMISTRY CHEMICAL PHYSICS</t>
  </si>
  <si>
    <t>1463-9076</t>
  </si>
  <si>
    <t>1463-9084</t>
  </si>
  <si>
    <t>APR 17</t>
  </si>
  <si>
    <t>10.1039/d3cp06131k</t>
  </si>
  <si>
    <t>WOS:001191250200001</t>
  </si>
  <si>
    <t>Ao, R; Pu, T; Ma, LP; Dai, QX; Yang, J; Li, WA; Xie, LG; Guo, ZY</t>
  </si>
  <si>
    <t>Understanding the effects of A-site Ag-doping on LaCoO3 perovskite for NO oxidation: Structural and magnetic properties</t>
  </si>
  <si>
    <t>JOURNAL OF ENVIRONMENTAL MANAGEMENT</t>
  </si>
  <si>
    <t>0301-4797</t>
  </si>
  <si>
    <t>1095-8630</t>
  </si>
  <si>
    <t>FEB 27</t>
  </si>
  <si>
    <t>10.1016/j.jenvman.2024.120160</t>
  </si>
  <si>
    <t>WOS:001176950700001</t>
  </si>
  <si>
    <t>Zhou, LY; Wen, Z; Cui, LY; Yang, GX; Luo, YC; Xie, YD; Cui, C; Li, CY; Fu, G</t>
  </si>
  <si>
    <t>Investigating the mechanism of propylene epoxidation over halogen (X = F, Cl, Br, I) modified Cu2O(110) surfaces: a theoretical study</t>
  </si>
  <si>
    <t>CATALYSIS SCIENCE &amp; TECHNOLOGY</t>
  </si>
  <si>
    <t>2044-4753</t>
  </si>
  <si>
    <t>2044-4761</t>
  </si>
  <si>
    <t>FEB 19</t>
  </si>
  <si>
    <t>10.1039/d3cy01697h</t>
  </si>
  <si>
    <t>WOS:001145328100001</t>
  </si>
  <si>
    <t>Wu, Q; Zhang, HG; Jia, XF; Long, QJ</t>
  </si>
  <si>
    <t>Optimizing compressive capacity: A comprehensive study on cast-in-situ phosphogypsum walls with varied high-thickness ratios and eccentricity distances</t>
  </si>
  <si>
    <t>CASE STUDIES IN CONSTRUCTION MATERIALS</t>
  </si>
  <si>
    <t>2214-5095</t>
  </si>
  <si>
    <t>JUL</t>
  </si>
  <si>
    <t>e03025</t>
  </si>
  <si>
    <t>10.1016/j.cscm.2024.e03025</t>
  </si>
  <si>
    <t>WOS:001203355800001</t>
  </si>
  <si>
    <t>Liu, S; He, M; Zhang, DH; Gao, CT; Liu, W; Yang, L; Huang, F; Qin, SH</t>
  </si>
  <si>
    <t>New construction strategies of carbon-based composites for flexible electromagnetic interference shielding films</t>
  </si>
  <si>
    <t>POLYMER COMPOSITES</t>
  </si>
  <si>
    <t>0272-8397</t>
  </si>
  <si>
    <t>1548-0569</t>
  </si>
  <si>
    <t>MAY 10</t>
  </si>
  <si>
    <t>10.1002/pc.28195</t>
  </si>
  <si>
    <t>WOS:001160644900001</t>
  </si>
  <si>
    <t>Zhang, Y; Xia, N; Xiao, XL; Liu, FS; Liu, YY; Wang, QY; Zhu, DQ; Cao, YF</t>
  </si>
  <si>
    <t>Phenotypic and transcriptomic investigation of the antibacterial mechanism of hexahydro-colupulone against Listeria monocytogenes and its application in apple juice</t>
  </si>
  <si>
    <t>LWT-FOOD SCIENCE AND TECHNOLOGY</t>
  </si>
  <si>
    <t>0023-6438</t>
  </si>
  <si>
    <t>1096-1127</t>
  </si>
  <si>
    <t>10.1016/j.lwt.2024.115770</t>
  </si>
  <si>
    <t>WOS:001177862700001</t>
  </si>
  <si>
    <t>Liu, ZZ; Liu, P; Lu, Z; Li, J; Luo, C</t>
  </si>
  <si>
    <t>Study on the macro-micro evolution of compaction characteristics of coal gangue with different grain sizes under side-limit compression conditions</t>
  </si>
  <si>
    <t>10.1038/s41598-024-54804-4</t>
  </si>
  <si>
    <t>WOS:001178172300030</t>
  </si>
  <si>
    <t>Wang, XP; Liu, M; Li, XF; Zhang, M; Xu, F; Liu, HY; Wu, HM</t>
  </si>
  <si>
    <t>Utilizing molecular docking and cell validation to explore the potential mechanisms of lupenone attenuating the inflammatory response via NF-κB pathway</t>
  </si>
  <si>
    <t>10.1038/s41598-024-51150-3</t>
  </si>
  <si>
    <t>WOS:001137154200052</t>
  </si>
  <si>
    <t>Xu, YH; Zhou, T; Shang, XY; Zhang, DH; Liu, XN; Qin, SH</t>
  </si>
  <si>
    <t>Porous-structured vermiculite/polybutylene adipate terephthalate composite films: The morphology, mechanical properties, and nonisothermal degradation kinetics</t>
  </si>
  <si>
    <t>APR 10</t>
  </si>
  <si>
    <t>10.1002/pc.28079</t>
  </si>
  <si>
    <t>WOS:001138994300001</t>
  </si>
  <si>
    <t>Lyu, Y; Luo, WJ; Zeng, GN; Wang, YW; Chen, J; Wang, SJ</t>
  </si>
  <si>
    <t>The effect of cave ventilation on carbon and oxygen isotopic fractionation between calcite and drip water</t>
  </si>
  <si>
    <t>SCIENCE OF THE TOTAL ENVIRONMENT</t>
  </si>
  <si>
    <t>0048-9697</t>
  </si>
  <si>
    <t>1879-1026</t>
  </si>
  <si>
    <t>MAR 10</t>
  </si>
  <si>
    <t>10.1016/j.scitotenv.2024.169967</t>
  </si>
  <si>
    <t>WOS:001163090500001</t>
  </si>
  <si>
    <t>Tang, L; Zhang, S; Zhang, M; Wang, PJ; Liang, GY; Gan, ZT; Gao, XL</t>
  </si>
  <si>
    <t>Unlocking the potential of Rosa roxburghii Tratt polyphenol: a novel approach to treating acute lung injury from a perspective of the lung-gut axis</t>
  </si>
  <si>
    <t>JAN 11</t>
  </si>
  <si>
    <t>10.3389/fmicb.2024.1351295</t>
  </si>
  <si>
    <t>WOS:001150567500001</t>
  </si>
  <si>
    <t>Cai, YH; Jiang, GD; Dong, JL; Duan, BB; Qiu, C; Zhang, WW; Zhang, DT</t>
  </si>
  <si>
    <t>Microstructure evolution and comprehensive properties of the extruded AA6008 crash-box profiles aged at 210 °C-220 °C</t>
  </si>
  <si>
    <t>JOURNAL OF MATERIALS RESEARCH AND TECHNOLOGY-JMR&amp;T</t>
  </si>
  <si>
    <t>2238-7854</t>
  </si>
  <si>
    <t>2214-0697</t>
  </si>
  <si>
    <t>JAN-FEB</t>
  </si>
  <si>
    <t>10.1016/j.jmrt.2023.12.244</t>
  </si>
  <si>
    <t>WOS:001156355900001</t>
  </si>
  <si>
    <t>Li, JY; Qi, F; Sun, X; Zhang, B; Xu, XM; Cai, HM</t>
  </si>
  <si>
    <t>Unsupervised Feature Selection via Collaborative Embedding Learning</t>
  </si>
  <si>
    <t>IEEE TRANSACTIONS ON EMERGING TOPICS IN COMPUTATIONAL INTELLIGENCE</t>
  </si>
  <si>
    <t>2471-285X</t>
  </si>
  <si>
    <t>10.1109/TETCI.2024.3369313</t>
  </si>
  <si>
    <t>WOS:001185946400001</t>
  </si>
  <si>
    <t>Song, YJ; Sang, YL; Xu, KY; Hu, HL; Zhu, QQ; Li, G</t>
  </si>
  <si>
    <t>Ligand-Functionalized MIL-68-type Indium(III) Metal-Organic Frameworks with Prominent Intrinsic Proton Conductivity</t>
  </si>
  <si>
    <t>FEB 20</t>
  </si>
  <si>
    <t>10.1021/acs.inorgchem.3c04370</t>
  </si>
  <si>
    <t>WOS:001173667600001</t>
  </si>
  <si>
    <t>Yang, J; Wang, JR; Zhu, QX</t>
  </si>
  <si>
    <t>Event-triggered and stochastic-sampled consensus of nonlinear multi-agent systems under semi-Markov switching topology</t>
  </si>
  <si>
    <t>COMMUNICATIONS IN NONLINEAR SCIENCE AND NUMERICAL SIMULATION</t>
  </si>
  <si>
    <t>1007-5704</t>
  </si>
  <si>
    <t>1878-7274</t>
  </si>
  <si>
    <t>10.1016/j.cnsns.2024.107880</t>
  </si>
  <si>
    <t>WOS:001179995000001</t>
  </si>
  <si>
    <t>Gao, CG; You, SJ; Zhang, Y; Wang, LL; Duan, H; He, HX; Xie, Q; Zhou, CB</t>
  </si>
  <si>
    <t>Strong coupling between excitons and quasi-bound states in the continuum mode with stable resonance wavelength in the near-infrared region</t>
  </si>
  <si>
    <t>APPLIED PHYSICS LETTERS</t>
  </si>
  <si>
    <t>0003-6951</t>
  </si>
  <si>
    <t>1077-3118</t>
  </si>
  <si>
    <t>JAN 29</t>
  </si>
  <si>
    <t>10.1063/5.0189356</t>
  </si>
  <si>
    <t>WOS:001153956500013</t>
  </si>
  <si>
    <t>Wang, YJ; Chen, X; Yin, Y; Zhou, W; Zhou, PF; Zeng, LG; Hu, CH; Yin, GP</t>
  </si>
  <si>
    <t>Hedscandines A-C, three undescribed indole alkaloids from Hedyotis scandens with their anti-MRSA activity</t>
  </si>
  <si>
    <t>PHYTOCHEMISTRY</t>
  </si>
  <si>
    <t>0031-9422</t>
  </si>
  <si>
    <t>1873-3700</t>
  </si>
  <si>
    <t>10.1016/j.phytochem.2024.113988</t>
  </si>
  <si>
    <t>WOS:001168576200001</t>
  </si>
  <si>
    <t>Zhang, JG; Zhang, XY; Su, XD; Du, HJ; Lu, YZ; Zhang, QL</t>
  </si>
  <si>
    <t>Rare Earth Extraction from Phosphogypsum by Aspergillus niger Culture Broth</t>
  </si>
  <si>
    <t>MOLECULES</t>
  </si>
  <si>
    <t>1420-3049</t>
  </si>
  <si>
    <t>10.3390/molecules29061266</t>
  </si>
  <si>
    <t>WOS:001193470600001</t>
  </si>
  <si>
    <t>Cen, WF; Tian, Z</t>
  </si>
  <si>
    <t>Improving the magnetic moment of Ca2Ge and promoting the conversion of semiconductors to diluted magnetic semiconductors using Mn-doping</t>
  </si>
  <si>
    <t>RSC ADVANCES</t>
  </si>
  <si>
    <t>2046-2069</t>
  </si>
  <si>
    <t>FEB 21</t>
  </si>
  <si>
    <t>10.1039/d3ra07294k</t>
  </si>
  <si>
    <t>WOS:001175274800001</t>
  </si>
  <si>
    <t>Zhang, J; Zhang, H; Cao, JY; Chen, H</t>
  </si>
  <si>
    <t>A second-order accurate and unconditionally energy stable numerical scheme for nonlinear sine-Gordon equation</t>
  </si>
  <si>
    <t>JOURNAL OF MATHEMATICAL ANALYSIS AND APPLICATIONS</t>
  </si>
  <si>
    <t>0022-247X</t>
  </si>
  <si>
    <t>1096-0813</t>
  </si>
  <si>
    <t>SEP 15</t>
  </si>
  <si>
    <t>10.1016/j.jmaa.2024.128288</t>
  </si>
  <si>
    <t>WOS:001221899500001</t>
  </si>
  <si>
    <t>Dong, XM; Xu, J; Feng, ZX; Dong, JL; Li, CJ; Yi, JH</t>
  </si>
  <si>
    <t>Exploring hot deformation behavior of the solutionized Cu-15Ni-8Sn alloy through constitutive equations and processing maps</t>
  </si>
  <si>
    <t>MAR-APR</t>
  </si>
  <si>
    <t>10.1016/j.jmrt.2024.01.225</t>
  </si>
  <si>
    <t>WOS:001178863700001</t>
  </si>
  <si>
    <t>Wei, W; Li, YG; Tian, NN; Xie, T; Nie, DP; Li, HY; Quan, HD; Yang, XG; Ye, LQ; Li, XH; Li, KL; Gao, Y</t>
  </si>
  <si>
    <t>Effects of Dipentaerythritol and Cellulose as Additives on the Morphology of Pentaerythritol Crystals</t>
  </si>
  <si>
    <t>CRYSTALS</t>
  </si>
  <si>
    <t>2073-4352</t>
  </si>
  <si>
    <t>10.3390/cryst14030219</t>
  </si>
  <si>
    <t>WOS:001191798100001</t>
  </si>
  <si>
    <t>Wu, HT; Yue, CZ; Cao, FS; Long, YH; Wang, Y</t>
  </si>
  <si>
    <t>Self-processing characteristics from first-person and third-person perspectives in individuals with social anxiety disorder: insights into negative bias</t>
  </si>
  <si>
    <t>FRONTIERS IN PSYCHIATRY</t>
  </si>
  <si>
    <t>1664-0640</t>
  </si>
  <si>
    <t>10.3389/fpsyt.2023.1283624</t>
  </si>
  <si>
    <t>WOS:001163716800001</t>
  </si>
  <si>
    <t>Xu, WW; Shi, L; Xu, WP; Zhang, J; Xiao, XL; Wu, XZ</t>
  </si>
  <si>
    <t>Extremly high stabilities and mobilities in monolayer XYO2 (X=Li, Na; Y=Al, Ga, In) for solar cells</t>
  </si>
  <si>
    <t>APPLIED SURFACE SCIENCE</t>
  </si>
  <si>
    <t>0169-4332</t>
  </si>
  <si>
    <t>1873-5584</t>
  </si>
  <si>
    <t>MAY 1</t>
  </si>
  <si>
    <t>10.1016/j.apsusc.2024.159495</t>
  </si>
  <si>
    <t>WOS:001174691100001</t>
  </si>
  <si>
    <t>Guo, J; Zhang, QY; Xu, L; Li, M; Sun, QY</t>
  </si>
  <si>
    <t>Icariin ameliorates LPS-induced acute lung injury in mice via complement C5a-C5aR1 and TLR4 signaling pathways</t>
  </si>
  <si>
    <t>INTERNATIONAL IMMUNOPHARMACOLOGY</t>
  </si>
  <si>
    <t>1567-5769</t>
  </si>
  <si>
    <t>1878-1705</t>
  </si>
  <si>
    <t>APR 20</t>
  </si>
  <si>
    <t>10.1016/j.intimp.2024.111802</t>
  </si>
  <si>
    <t>WOS:001201967200001</t>
  </si>
  <si>
    <t>Wang, JL; Chen, GL; Shi, CC; Xie, QL; Gao, GC; Li, YA; Du, HJ; Cai, XH; Li, HQ; Huang, BB</t>
  </si>
  <si>
    <t>PhI(OAc) 2 -Promoted Regioselective Cycloaddition of N -Aminopyridinium Ylides with Electron-Deficient Alkenes</t>
  </si>
  <si>
    <t>SYNLETT</t>
  </si>
  <si>
    <t>0936-5214</t>
  </si>
  <si>
    <t>1437-2096</t>
  </si>
  <si>
    <t>AUG 15</t>
  </si>
  <si>
    <t>10.1055/a-2216-4594</t>
  </si>
  <si>
    <t>WOS:001158809500001</t>
  </si>
  <si>
    <t>Jiang, XL; Sun, Y; Shen, M; Tang, LX</t>
  </si>
  <si>
    <t>How Does Developing Green Agriculture Affect Poverty? Evidence from China's Prefecture-Level Cities</t>
  </si>
  <si>
    <t>AGRICULTURE-BASEL</t>
  </si>
  <si>
    <t>2077-0472</t>
  </si>
  <si>
    <t>10.3390/agriculture14030402</t>
  </si>
  <si>
    <t>WOS:001191675000001</t>
  </si>
  <si>
    <t>Zhang, H; Bian, H; Zhang, X; Zhang, L; Chen, Y; Yang, Y; Zhang, Z</t>
  </si>
  <si>
    <t>Preparation and characterization of hollow ceria based smart anti-corrosive coatings on copper</t>
  </si>
  <si>
    <t>SURFACES AND INTERFACES</t>
  </si>
  <si>
    <t>2468-0230</t>
  </si>
  <si>
    <t>FEB</t>
  </si>
  <si>
    <t>10.1016/j.surfin.2024.103930</t>
  </si>
  <si>
    <t>WOS:001171235800001</t>
  </si>
  <si>
    <t>Li, GH; Cai, CC; Zhang, Y; Deng, X; Lin, LZ; Xiao, WB</t>
  </si>
  <si>
    <t>High Sensitivity Optical MEMS Accelerometer Based on a Metal Fabry-Prot Microcavities Wavelength Modulation System</t>
  </si>
  <si>
    <t>IEEE SENSORS JOURNAL</t>
  </si>
  <si>
    <t>1530-437X</t>
  </si>
  <si>
    <t>1558-1748</t>
  </si>
  <si>
    <t>10.1109/JSEN.2023.3347091</t>
  </si>
  <si>
    <t>WOS:001173599400021</t>
  </si>
  <si>
    <t>Zhang, T; Xia, Y; Xie, YD; Du, HJ; Shi, ZQ; Hu, HL; Zhang, H; Guo, ZC; Li, G</t>
  </si>
  <si>
    <t>Superprotonic conductivity of ketoenamine covalent-organic frameworks grafted by imidazole-based units</t>
  </si>
  <si>
    <t>JOURNAL OF COLLOID AND INTERFACE SCIENCE</t>
  </si>
  <si>
    <t>0021-9797</t>
  </si>
  <si>
    <t>1095-7103</t>
  </si>
  <si>
    <t>10.1016/j.jcis.2024.03.164</t>
  </si>
  <si>
    <t>WOS:001219503300001</t>
  </si>
  <si>
    <t>Dong, ZG; Francisco, JS; Long, B</t>
  </si>
  <si>
    <t>Ammonolysis of Glyoxal at the Air-Water Nanodroplet Interface</t>
  </si>
  <si>
    <t>ANGEWANDTE CHEMIE-INTERNATIONAL EDITION</t>
  </si>
  <si>
    <t>1433-7851</t>
  </si>
  <si>
    <t>1521-3773</t>
  </si>
  <si>
    <t>10.1002/anie.202316060</t>
  </si>
  <si>
    <t>WOS:001134835900001</t>
  </si>
  <si>
    <t>Chen, J; Yang, SY; Gao, T; Ying, Y; Li, T; Li, P</t>
  </si>
  <si>
    <t>Multi-type concept drift detection under a dual-layer variable sliding window in frequent pattern mining with cloud computing</t>
  </si>
  <si>
    <t>JOURNAL OF CLOUD COMPUTING-ADVANCES SYSTEMS AND APPLICATIONS</t>
  </si>
  <si>
    <t>2192-113X</t>
  </si>
  <si>
    <t>10.1186/s13677-023-00566-9</t>
  </si>
  <si>
    <t>WOS:001160019500001</t>
  </si>
  <si>
    <t>Liu, ZY; Nie, L; Pei, XL; Zhang, LY; Long, SY; Li, Y; Jiao, HB; Gong, W</t>
  </si>
  <si>
    <t>Seafood waste derived Pt/Chitin nanocatalyst for efficient hydrogenation of nitroaromatic compounds</t>
  </si>
  <si>
    <t>INTERNATIONAL JOURNAL OF BIOLOGICAL MACROMOLECULES</t>
  </si>
  <si>
    <t>0141-8130</t>
  </si>
  <si>
    <t>1879-0003</t>
  </si>
  <si>
    <t>10.1016/j.ijbiomac.2024.130598</t>
  </si>
  <si>
    <t>WOS:001216077400001</t>
  </si>
  <si>
    <t>Long, GY; Yang, XB; Wang, Z; Zeng, QH; Yang, H; Jin, DC</t>
  </si>
  <si>
    <t>Wing expansion functional analysis of ion transport peptide gene in Sogatella furcifera (Horvath) (Hemiptera: Delphacidae)</t>
  </si>
  <si>
    <t>COMPARATIVE BIOCHEMISTRY AND PHYSIOLOGY B-BIOCHEMISTRY &amp; MOLECULAR BIOLOGY</t>
  </si>
  <si>
    <t>1096-4959</t>
  </si>
  <si>
    <t>1879-1107</t>
  </si>
  <si>
    <t>APR-MAY</t>
  </si>
  <si>
    <t>10.1016/j.cbpb.2024.110946</t>
  </si>
  <si>
    <t>WOS:001174550400001</t>
  </si>
  <si>
    <t>Chen, J; Liu, AJ; Zhang, HJ; Yang, SY; Zheng, H; Zhou, N; Li, P</t>
  </si>
  <si>
    <t>Improved adaptive-phase fuzzy high utility pattern mining algorithm based on tree-list structure for intelligent decision systems</t>
  </si>
  <si>
    <t>JAN 10</t>
  </si>
  <si>
    <t>10.1038/s41598-023-50375-y</t>
  </si>
  <si>
    <t>WOS:001148349200020</t>
  </si>
  <si>
    <t>Zhou, CG; Li, JY; Chen, QG; Yang, YY; Gong, W; Ai, LQ; Wang, SH; Ma, BY</t>
  </si>
  <si>
    <t>Leaching behavior and microstructure of phosphorus in converter slag</t>
  </si>
  <si>
    <t>JOURNAL OF IRON AND STEEL RESEARCH INTERNATIONAL</t>
  </si>
  <si>
    <t>1006-706X</t>
  </si>
  <si>
    <t>2210-3988</t>
  </si>
  <si>
    <t>10.1007/s42243-024-01175-9</t>
  </si>
  <si>
    <t>WOS:001177889500001</t>
  </si>
  <si>
    <t>Guo, JR; Wang, L; Zhao, XQ; Wang, DM; Zhang, XY</t>
  </si>
  <si>
    <t>Sex difference in association between suicide attempts and lipid profile in first-episode and drug naive patients with major depressive disorder</t>
  </si>
  <si>
    <t>JOURNAL OF PSYCHIATRIC RESEARCH</t>
  </si>
  <si>
    <t>0022-3956</t>
  </si>
  <si>
    <t>1879-1379</t>
  </si>
  <si>
    <t>10.1016/j.jpsychires.2024.02.026</t>
  </si>
  <si>
    <t>WOS:001185553900001</t>
  </si>
  <si>
    <t>Guo, HL; Lan, TY; Lu, X; Geng, KD; Shen, XC; Mao, HJ; Guo, QQ</t>
  </si>
  <si>
    <t>ROS-responsive curcumin-encapsulated nanoparticles for AKI therapy via promoting lipid degradation in renal tubules</t>
  </si>
  <si>
    <t>JOURNAL OF MATERIALS CHEMISTRY B</t>
  </si>
  <si>
    <t>2050-750X</t>
  </si>
  <si>
    <t>2050-7518</t>
  </si>
  <si>
    <t>MAR 20</t>
  </si>
  <si>
    <t>10.1039/d3tb02318d</t>
  </si>
  <si>
    <t>WOS:001179804500001</t>
  </si>
  <si>
    <t>Di Giustino, L; Brodsky, SJ; Ratcliffe, PG; Wu, XG; Wang, SQ</t>
  </si>
  <si>
    <t>High precision tests of QCD without scale or scheme ambiguities</t>
  </si>
  <si>
    <t>PROGRESS IN PARTICLE AND NUCLEAR PHYSICS</t>
  </si>
  <si>
    <t>0146-6410</t>
  </si>
  <si>
    <t>1873-2224</t>
  </si>
  <si>
    <t>10.1016/j.ppnp.2023.104092</t>
  </si>
  <si>
    <t>WOS:001162439600001</t>
  </si>
  <si>
    <t>Feng, JX; Ma, XR; Liu, XW; Wang, L; Wu, ZJ; Mei, GX</t>
  </si>
  <si>
    <t>Analytical solution for one-dimensional consolidation of structured soft soils with continuous drainage boundary</t>
  </si>
  <si>
    <t>REVISTA INTERNACIONAL DE METODOS NUMERICOS PARA CALCULO Y DISENO EN INGENIERIA</t>
  </si>
  <si>
    <t>0213-1315</t>
  </si>
  <si>
    <t>10.23967/j.rimni.2024.01.007</t>
  </si>
  <si>
    <t>WOS:001177183500003</t>
  </si>
  <si>
    <t>Gao, K; He, YQ; Yang, Y; Jiang, XY; Fu, X; Kipkorir, TM; Qiu, WY; Wang, Y</t>
  </si>
  <si>
    <t>Hydroclimate variability over the past 4730 years based on multi-proxy stalagmite records from southwest China</t>
  </si>
  <si>
    <t>PALAEOGEOGRAPHY PALAEOCLIMATOLOGY PALAEOECOLOGY</t>
  </si>
  <si>
    <t>0031-0182</t>
  </si>
  <si>
    <t>1872-616X</t>
  </si>
  <si>
    <t>10.1016/j.palaeo.2024.112167</t>
  </si>
  <si>
    <t>WOS:001214891500001</t>
  </si>
  <si>
    <t>Yang, XP; Wang, HC; Lu, KD; Ma, XF; Tan, ZF; Long, B; Chen, XR; Li, CM; Zhai, TY; Li, Y; Qu, K; Xia, Y; Zhang, YQ; Li, X; Chen, SY; Dong, HB; Zeng, LM; Zhang, YH</t>
  </si>
  <si>
    <t>Reactive aldehyde chemistry explains the missing source of hydroxyl radicals</t>
  </si>
  <si>
    <t>NATURE COMMUNICATIONS</t>
  </si>
  <si>
    <t>2041-1723</t>
  </si>
  <si>
    <t>FEB 22</t>
  </si>
  <si>
    <t>WOS:001180371400010</t>
  </si>
  <si>
    <t>10.1038/s41467-024-45885-w</t>
  </si>
  <si>
    <t>WOS:001180371400001</t>
  </si>
  <si>
    <t>Wang, QC; Wang, ZH; Zhao, J; Li, JF; Shen, DK; Xu, LH; Wu, CF; Luo, KH</t>
  </si>
  <si>
    <t>Enhancing d-band center modulation in Carbon-Supported CoP via exogenous nitrogen Dopants: A strategy for boosting Ampere-Level hydrogen evolution reaction</t>
  </si>
  <si>
    <t>JOURNAL OF CATALYSIS</t>
  </si>
  <si>
    <t>0021-9517</t>
  </si>
  <si>
    <t>1090-2694</t>
  </si>
  <si>
    <t>10.1016/j.jcat.2024.115310</t>
  </si>
  <si>
    <t>WOS:001174396200001</t>
  </si>
  <si>
    <t>Yang, HH; Chou, YM; Jiang, XY; Zheng, W; He, YQ; Banerjee, Y; Shen, CC; Yu, TL; Zhong, Y; Humbert, F; Liu, QS</t>
  </si>
  <si>
    <t>Chinese stalagmite δ18O records reveal the diverse moisture trajectories during the middle to late last glacial period</t>
  </si>
  <si>
    <t>GEOLOGICAL MAGAZINE</t>
  </si>
  <si>
    <t>0016-7568</t>
  </si>
  <si>
    <t>1469-5081</t>
  </si>
  <si>
    <t>2024 FEB 19</t>
  </si>
  <si>
    <t>10.1017/S0016756824000013</t>
  </si>
  <si>
    <t>WOS:001186750900001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</si>
</sst>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等线"/>
      <charset val="134"/>
      <scheme val="minor"/>
    </font>
    <font>
      <b/>
      <sz val="11"/>
      <color theme="1"/>
      <name val="等线"/>
      <charset val="134"/>
      <scheme val="minor"/>
    </font>
    <font>
      <b/>
      <sz val="10"/>
      <name val="Arial"/>
      <charset val="0"/>
    </font>
    <font>
      <sz val="10"/>
      <name val="Arial"/>
      <charset val="0"/>
    </font>
    <font>
      <b/>
      <sz val="11"/>
      <color theme="1"/>
      <name val="Arial Unicode MS"/>
      <charset val="134"/>
    </font>
    <font>
      <sz val="10"/>
      <color theme="1"/>
      <name val="Arial Unicode MS"/>
      <charset val="134"/>
    </font>
    <font>
      <b/>
      <sz val="12"/>
      <color theme="1"/>
      <name val="等线"/>
      <charset val="134"/>
      <scheme val="minor"/>
    </font>
    <font>
      <b/>
      <sz val="12"/>
      <color rgb="FF000000"/>
      <name val="Arial Unicode MS"/>
      <charset val="134"/>
    </font>
    <font>
      <sz val="10"/>
      <color rgb="FF000000"/>
      <name val="Arial Unicode MS"/>
      <charset val="134"/>
    </font>
    <font>
      <sz val="11"/>
      <color theme="1"/>
      <name val="宋体"/>
      <charset val="134"/>
    </font>
    <font>
      <b/>
      <sz val="22"/>
      <color theme="1"/>
      <name val="仿宋_GB2312"/>
      <charset val="134"/>
    </font>
    <font>
      <b/>
      <sz val="14"/>
      <color theme="1"/>
      <name val="仿宋_GB2312"/>
      <charset val="134"/>
    </font>
    <font>
      <sz val="14"/>
      <name val="仿宋_GB2312"/>
      <charset val="134"/>
    </font>
    <font>
      <b/>
      <sz val="12"/>
      <color theme="1"/>
      <name val="仿宋_GB2312"/>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theme="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4" borderId="5" applyNumberFormat="0" applyAlignment="0" applyProtection="0">
      <alignment vertical="center"/>
    </xf>
    <xf numFmtId="0" fontId="23" fillId="5" borderId="6" applyNumberFormat="0" applyAlignment="0" applyProtection="0">
      <alignment vertical="center"/>
    </xf>
    <xf numFmtId="0" fontId="24" fillId="5" borderId="5" applyNumberFormat="0" applyAlignment="0" applyProtection="0">
      <alignment vertical="center"/>
    </xf>
    <xf numFmtId="0" fontId="25" fillId="6"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2"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19">
    <xf numFmtId="0" fontId="0" fillId="0" borderId="0" xfId="0">
      <alignment vertical="center"/>
    </xf>
    <xf numFmtId="0" fontId="1" fillId="2" borderId="0" xfId="0" applyFont="1" applyFill="1" applyAlignment="1">
      <alignment horizontal="center" vertical="center"/>
    </xf>
    <xf numFmtId="0" fontId="1" fillId="0" borderId="0" xfId="0" applyFont="1">
      <alignment vertical="center"/>
    </xf>
    <xf numFmtId="0" fontId="2" fillId="2" borderId="0" xfId="0" applyFont="1" applyFill="1" applyBorder="1" applyAlignment="1">
      <alignment vertical="center"/>
    </xf>
    <xf numFmtId="0" fontId="3" fillId="0" borderId="0" xfId="0" applyFont="1" applyFill="1" applyBorder="1" applyAlignment="1"/>
    <xf numFmtId="0" fontId="2" fillId="0" borderId="0" xfId="0" applyFont="1" applyFill="1" applyBorder="1" applyAlignment="1"/>
    <xf numFmtId="0" fontId="1" fillId="2" borderId="0" xfId="0" applyFont="1" applyFill="1" applyAlignment="1">
      <alignment vertical="center"/>
    </xf>
    <xf numFmtId="0" fontId="0" fillId="0" borderId="0" xfId="0" applyFont="1" applyFill="1" applyAlignment="1">
      <alignment vertical="center"/>
    </xf>
    <xf numFmtId="49" fontId="4" fillId="2"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0" fillId="0" borderId="1" xfId="0" applyNumberFormat="1" applyFill="1" applyBorder="1" applyAlignment="1">
      <alignment horizontal="center" vertical="center" wrapText="1"/>
    </xf>
    <xf numFmtId="0" fontId="6" fillId="2" borderId="0" xfId="0" applyFont="1" applyFill="1">
      <alignment vertical="center"/>
    </xf>
    <xf numFmtId="49" fontId="7" fillId="2"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xf>
    <xf numFmtId="0" fontId="10" fillId="0" borderId="1" xfId="0" applyFont="1" applyBorder="1" applyAlignment="1">
      <alignment horizontal="center" vertical="center"/>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13"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
  <sheetViews>
    <sheetView tabSelected="1" zoomScale="120" zoomScaleNormal="120" workbookViewId="0">
      <selection activeCell="A6" sqref="A6:B6"/>
    </sheetView>
  </sheetViews>
  <sheetFormatPr defaultColWidth="9" defaultRowHeight="14" outlineLevelRow="5" outlineLevelCol="1"/>
  <cols>
    <col min="1" max="1" width="44.1083333333333" customWidth="1"/>
    <col min="2" max="2" width="75.5583333333333" customWidth="1"/>
  </cols>
  <sheetData>
    <row r="1" ht="27.5" spans="1:2">
      <c r="A1" s="15" t="s">
        <v>0</v>
      </c>
      <c r="B1" s="15"/>
    </row>
    <row r="2" ht="25.05" customHeight="1" spans="1:2">
      <c r="A2" s="16" t="s">
        <v>1</v>
      </c>
      <c r="B2" s="16" t="s">
        <v>2</v>
      </c>
    </row>
    <row r="3" ht="25.05" customHeight="1" spans="1:2">
      <c r="A3" s="17" t="s">
        <v>3</v>
      </c>
      <c r="B3" s="17">
        <v>37</v>
      </c>
    </row>
    <row r="4" ht="25.05" customHeight="1" spans="1:2">
      <c r="A4" s="17" t="s">
        <v>4</v>
      </c>
      <c r="B4" s="17">
        <v>21</v>
      </c>
    </row>
    <row r="5" ht="25.05" customHeight="1" spans="1:2">
      <c r="A5" s="17" t="s">
        <v>5</v>
      </c>
      <c r="B5" s="17">
        <v>110</v>
      </c>
    </row>
    <row r="6" ht="103" customHeight="1" spans="1:2">
      <c r="A6" s="18" t="s">
        <v>6</v>
      </c>
      <c r="B6" s="18"/>
    </row>
  </sheetData>
  <mergeCells count="2">
    <mergeCell ref="A1:B1"/>
    <mergeCell ref="A6:B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9"/>
  <sheetViews>
    <sheetView topLeftCell="B1" workbookViewId="0">
      <selection activeCell="I1" sqref="I$1:I$1048576"/>
    </sheetView>
  </sheetViews>
  <sheetFormatPr defaultColWidth="8.89166666666667" defaultRowHeight="14" outlineLevelCol="7"/>
  <cols>
    <col min="1" max="1" width="98.8916666666667" customWidth="1"/>
    <col min="2" max="2" width="63.4416666666667" customWidth="1"/>
    <col min="3" max="3" width="45.5" customWidth="1"/>
    <col min="4" max="4" width="28.75" customWidth="1"/>
    <col min="5" max="5" width="58.8916666666667" customWidth="1"/>
    <col min="6" max="6" width="26.9166666666667" customWidth="1"/>
    <col min="7" max="7" width="20.6666666666667" customWidth="1"/>
    <col min="8" max="8" width="15.3333333333333" customWidth="1"/>
  </cols>
  <sheetData>
    <row r="1" s="11" customFormat="1" ht="18" spans="1:8">
      <c r="A1" s="12" t="s">
        <v>7</v>
      </c>
      <c r="B1" s="12" t="s">
        <v>8</v>
      </c>
      <c r="C1" s="12" t="s">
        <v>9</v>
      </c>
      <c r="D1" s="12" t="s">
        <v>10</v>
      </c>
      <c r="E1" s="12" t="s">
        <v>11</v>
      </c>
      <c r="F1" s="12" t="s">
        <v>12</v>
      </c>
      <c r="G1" s="12" t="s">
        <v>13</v>
      </c>
      <c r="H1" s="12" t="s">
        <v>14</v>
      </c>
    </row>
    <row r="2" spans="1:8">
      <c r="A2" s="13" t="s">
        <v>15</v>
      </c>
      <c r="B2" s="13" t="s">
        <v>16</v>
      </c>
      <c r="C2" s="13" t="s">
        <v>17</v>
      </c>
      <c r="D2" s="13" t="s">
        <v>18</v>
      </c>
      <c r="E2" s="13" t="s">
        <v>19</v>
      </c>
      <c r="F2" s="13" t="s">
        <v>20</v>
      </c>
      <c r="G2" s="14"/>
      <c r="H2" s="13" t="s">
        <v>21</v>
      </c>
    </row>
    <row r="3" spans="1:8">
      <c r="A3" s="13" t="s">
        <v>22</v>
      </c>
      <c r="B3" s="13" t="s">
        <v>23</v>
      </c>
      <c r="C3" s="13" t="s">
        <v>24</v>
      </c>
      <c r="D3" s="13" t="s">
        <v>25</v>
      </c>
      <c r="E3" s="13" t="s">
        <v>26</v>
      </c>
      <c r="F3" s="13" t="s">
        <v>20</v>
      </c>
      <c r="G3" s="13" t="s">
        <v>27</v>
      </c>
      <c r="H3" s="13" t="s">
        <v>28</v>
      </c>
    </row>
    <row r="4" spans="1:8">
      <c r="A4" s="13" t="s">
        <v>29</v>
      </c>
      <c r="B4" s="13" t="s">
        <v>30</v>
      </c>
      <c r="C4" s="13" t="s">
        <v>31</v>
      </c>
      <c r="D4" s="13" t="s">
        <v>32</v>
      </c>
      <c r="E4" s="13" t="s">
        <v>33</v>
      </c>
      <c r="F4" s="13" t="s">
        <v>20</v>
      </c>
      <c r="G4" s="13" t="s">
        <v>34</v>
      </c>
      <c r="H4" s="13" t="s">
        <v>35</v>
      </c>
    </row>
    <row r="5" spans="1:8">
      <c r="A5" s="13" t="s">
        <v>36</v>
      </c>
      <c r="B5" s="13" t="s">
        <v>37</v>
      </c>
      <c r="C5" s="13" t="s">
        <v>38</v>
      </c>
      <c r="D5" s="13" t="s">
        <v>32</v>
      </c>
      <c r="E5" s="13" t="s">
        <v>39</v>
      </c>
      <c r="F5" s="13" t="s">
        <v>20</v>
      </c>
      <c r="G5" s="13" t="s">
        <v>40</v>
      </c>
      <c r="H5" s="13" t="s">
        <v>21</v>
      </c>
    </row>
    <row r="6" spans="1:8">
      <c r="A6" s="13" t="s">
        <v>41</v>
      </c>
      <c r="B6" s="13" t="s">
        <v>37</v>
      </c>
      <c r="C6" s="13" t="s">
        <v>38</v>
      </c>
      <c r="D6" s="13" t="s">
        <v>42</v>
      </c>
      <c r="E6" s="13" t="s">
        <v>43</v>
      </c>
      <c r="F6" s="13" t="s">
        <v>20</v>
      </c>
      <c r="G6" s="13" t="s">
        <v>40</v>
      </c>
      <c r="H6" s="13" t="s">
        <v>44</v>
      </c>
    </row>
    <row r="7" spans="1:8">
      <c r="A7" s="13" t="s">
        <v>45</v>
      </c>
      <c r="B7" s="13" t="s">
        <v>46</v>
      </c>
      <c r="C7" s="13" t="s">
        <v>47</v>
      </c>
      <c r="D7" s="13" t="s">
        <v>48</v>
      </c>
      <c r="E7" s="13" t="s">
        <v>49</v>
      </c>
      <c r="F7" s="13" t="s">
        <v>20</v>
      </c>
      <c r="G7" s="13" t="s">
        <v>50</v>
      </c>
      <c r="H7" s="13" t="s">
        <v>21</v>
      </c>
    </row>
    <row r="8" spans="1:8">
      <c r="A8" s="13" t="s">
        <v>51</v>
      </c>
      <c r="B8" s="13" t="s">
        <v>52</v>
      </c>
      <c r="C8" s="13" t="s">
        <v>53</v>
      </c>
      <c r="D8" s="13" t="s">
        <v>54</v>
      </c>
      <c r="E8" s="13" t="s">
        <v>55</v>
      </c>
      <c r="F8" s="13" t="s">
        <v>20</v>
      </c>
      <c r="G8" s="13" t="s">
        <v>56</v>
      </c>
      <c r="H8" s="13" t="s">
        <v>35</v>
      </c>
    </row>
    <row r="9" spans="1:8">
      <c r="A9" s="13" t="s">
        <v>57</v>
      </c>
      <c r="B9" s="13" t="s">
        <v>58</v>
      </c>
      <c r="C9" s="13" t="s">
        <v>59</v>
      </c>
      <c r="D9" s="13" t="s">
        <v>60</v>
      </c>
      <c r="E9" s="13" t="s">
        <v>61</v>
      </c>
      <c r="F9" s="13" t="s">
        <v>20</v>
      </c>
      <c r="G9" s="13" t="s">
        <v>27</v>
      </c>
      <c r="H9" s="13" t="s">
        <v>35</v>
      </c>
    </row>
    <row r="10" spans="1:8">
      <c r="A10" s="13" t="s">
        <v>62</v>
      </c>
      <c r="B10" s="13" t="s">
        <v>63</v>
      </c>
      <c r="C10" s="13" t="s">
        <v>64</v>
      </c>
      <c r="D10" s="13" t="s">
        <v>60</v>
      </c>
      <c r="E10" s="13" t="s">
        <v>65</v>
      </c>
      <c r="F10" s="13" t="s">
        <v>20</v>
      </c>
      <c r="G10" s="13" t="s">
        <v>66</v>
      </c>
      <c r="H10" s="13" t="s">
        <v>21</v>
      </c>
    </row>
    <row r="11" spans="1:8">
      <c r="A11" s="13" t="s">
        <v>67</v>
      </c>
      <c r="B11" s="13" t="s">
        <v>68</v>
      </c>
      <c r="C11" s="13" t="s">
        <v>69</v>
      </c>
      <c r="D11" s="13" t="s">
        <v>70</v>
      </c>
      <c r="E11" s="13" t="s">
        <v>71</v>
      </c>
      <c r="F11" s="13" t="s">
        <v>20</v>
      </c>
      <c r="G11" s="13" t="s">
        <v>72</v>
      </c>
      <c r="H11" s="13" t="s">
        <v>44</v>
      </c>
    </row>
    <row r="12" spans="1:8">
      <c r="A12" s="13" t="s">
        <v>73</v>
      </c>
      <c r="B12" s="13" t="s">
        <v>74</v>
      </c>
      <c r="C12" s="13" t="s">
        <v>75</v>
      </c>
      <c r="D12" s="13" t="s">
        <v>76</v>
      </c>
      <c r="E12" s="13" t="s">
        <v>77</v>
      </c>
      <c r="F12" s="13" t="s">
        <v>20</v>
      </c>
      <c r="G12" s="14"/>
      <c r="H12" s="13" t="s">
        <v>78</v>
      </c>
    </row>
    <row r="13" spans="1:8">
      <c r="A13" s="13" t="s">
        <v>79</v>
      </c>
      <c r="B13" s="13" t="s">
        <v>80</v>
      </c>
      <c r="C13" s="13" t="s">
        <v>81</v>
      </c>
      <c r="D13" s="13" t="s">
        <v>82</v>
      </c>
      <c r="E13" s="13" t="s">
        <v>83</v>
      </c>
      <c r="F13" s="13" t="s">
        <v>20</v>
      </c>
      <c r="G13" s="13" t="s">
        <v>84</v>
      </c>
      <c r="H13" s="13" t="s">
        <v>35</v>
      </c>
    </row>
    <row r="14" spans="1:8">
      <c r="A14" s="13" t="s">
        <v>85</v>
      </c>
      <c r="B14" s="13" t="s">
        <v>37</v>
      </c>
      <c r="C14" s="13" t="s">
        <v>38</v>
      </c>
      <c r="D14" s="13" t="s">
        <v>86</v>
      </c>
      <c r="E14" s="13" t="s">
        <v>87</v>
      </c>
      <c r="F14" s="13" t="s">
        <v>20</v>
      </c>
      <c r="G14" s="13" t="s">
        <v>40</v>
      </c>
      <c r="H14" s="13" t="s">
        <v>35</v>
      </c>
    </row>
    <row r="15" spans="1:8">
      <c r="A15" s="13" t="s">
        <v>88</v>
      </c>
      <c r="B15" s="13" t="s">
        <v>89</v>
      </c>
      <c r="C15" s="13" t="s">
        <v>90</v>
      </c>
      <c r="D15" s="13" t="s">
        <v>91</v>
      </c>
      <c r="E15" s="13" t="s">
        <v>92</v>
      </c>
      <c r="F15" s="13" t="s">
        <v>20</v>
      </c>
      <c r="G15" s="13" t="s">
        <v>93</v>
      </c>
      <c r="H15" s="13" t="s">
        <v>94</v>
      </c>
    </row>
    <row r="16" spans="1:8">
      <c r="A16" s="13" t="s">
        <v>95</v>
      </c>
      <c r="B16" s="13" t="s">
        <v>96</v>
      </c>
      <c r="C16" s="13" t="s">
        <v>97</v>
      </c>
      <c r="D16" s="13" t="s">
        <v>98</v>
      </c>
      <c r="E16" s="14"/>
      <c r="F16" s="13" t="s">
        <v>20</v>
      </c>
      <c r="G16" s="13" t="s">
        <v>66</v>
      </c>
      <c r="H16" s="13" t="s">
        <v>28</v>
      </c>
    </row>
    <row r="17" spans="1:8">
      <c r="A17" s="13" t="s">
        <v>99</v>
      </c>
      <c r="B17" s="13" t="s">
        <v>100</v>
      </c>
      <c r="C17" s="13" t="s">
        <v>97</v>
      </c>
      <c r="D17" s="13" t="s">
        <v>98</v>
      </c>
      <c r="E17" s="14"/>
      <c r="F17" s="13" t="s">
        <v>20</v>
      </c>
      <c r="G17" s="13" t="s">
        <v>66</v>
      </c>
      <c r="H17" s="13" t="s">
        <v>28</v>
      </c>
    </row>
    <row r="18" spans="1:8">
      <c r="A18" s="13" t="s">
        <v>101</v>
      </c>
      <c r="B18" s="13" t="s">
        <v>102</v>
      </c>
      <c r="C18" s="13" t="s">
        <v>103</v>
      </c>
      <c r="D18" s="13" t="s">
        <v>104</v>
      </c>
      <c r="E18" s="14"/>
      <c r="F18" s="13" t="s">
        <v>20</v>
      </c>
      <c r="G18" s="14"/>
      <c r="H18" s="13" t="s">
        <v>21</v>
      </c>
    </row>
    <row r="19" spans="1:8">
      <c r="A19" s="13" t="s">
        <v>105</v>
      </c>
      <c r="B19" s="13" t="s">
        <v>106</v>
      </c>
      <c r="C19" s="13" t="s">
        <v>107</v>
      </c>
      <c r="D19" s="13" t="s">
        <v>104</v>
      </c>
      <c r="E19" s="13" t="s">
        <v>108</v>
      </c>
      <c r="F19" s="13" t="s">
        <v>20</v>
      </c>
      <c r="G19" s="14"/>
      <c r="H19" s="13" t="s">
        <v>21</v>
      </c>
    </row>
    <row r="20" spans="1:8">
      <c r="A20" s="13" t="s">
        <v>109</v>
      </c>
      <c r="B20" s="13" t="s">
        <v>74</v>
      </c>
      <c r="C20" s="13" t="s">
        <v>110</v>
      </c>
      <c r="D20" s="13" t="s">
        <v>111</v>
      </c>
      <c r="E20" s="13" t="s">
        <v>112</v>
      </c>
      <c r="F20" s="13" t="s">
        <v>20</v>
      </c>
      <c r="G20" s="13" t="s">
        <v>113</v>
      </c>
      <c r="H20" s="13" t="s">
        <v>44</v>
      </c>
    </row>
    <row r="21" spans="1:8">
      <c r="A21" s="13" t="s">
        <v>114</v>
      </c>
      <c r="B21" s="13" t="s">
        <v>115</v>
      </c>
      <c r="C21" s="13" t="s">
        <v>116</v>
      </c>
      <c r="D21" s="13" t="s">
        <v>117</v>
      </c>
      <c r="E21" s="13" t="s">
        <v>118</v>
      </c>
      <c r="F21" s="13" t="s">
        <v>20</v>
      </c>
      <c r="G21" s="14"/>
      <c r="H21" s="13" t="s">
        <v>119</v>
      </c>
    </row>
    <row r="22" spans="1:8">
      <c r="A22" s="13" t="s">
        <v>120</v>
      </c>
      <c r="B22" s="13" t="s">
        <v>121</v>
      </c>
      <c r="C22" s="13" t="s">
        <v>122</v>
      </c>
      <c r="D22" s="13" t="s">
        <v>117</v>
      </c>
      <c r="E22" s="13" t="s">
        <v>123</v>
      </c>
      <c r="F22" s="13" t="s">
        <v>20</v>
      </c>
      <c r="G22" s="14"/>
      <c r="H22" s="13" t="s">
        <v>21</v>
      </c>
    </row>
    <row r="23" spans="1:8">
      <c r="A23" s="13" t="s">
        <v>124</v>
      </c>
      <c r="B23" s="13" t="s">
        <v>125</v>
      </c>
      <c r="C23" s="13" t="s">
        <v>126</v>
      </c>
      <c r="D23" s="13" t="s">
        <v>117</v>
      </c>
      <c r="E23" s="13" t="s">
        <v>127</v>
      </c>
      <c r="F23" s="13" t="s">
        <v>20</v>
      </c>
      <c r="G23" s="13" t="s">
        <v>128</v>
      </c>
      <c r="H23" s="13" t="s">
        <v>28</v>
      </c>
    </row>
    <row r="24" spans="1:8">
      <c r="A24" s="13" t="s">
        <v>129</v>
      </c>
      <c r="B24" s="13" t="s">
        <v>130</v>
      </c>
      <c r="C24" s="13" t="s">
        <v>53</v>
      </c>
      <c r="D24" s="13" t="s">
        <v>117</v>
      </c>
      <c r="E24" s="13" t="s">
        <v>131</v>
      </c>
      <c r="F24" s="13" t="s">
        <v>20</v>
      </c>
      <c r="G24" s="13" t="s">
        <v>56</v>
      </c>
      <c r="H24" s="13" t="s">
        <v>21</v>
      </c>
    </row>
    <row r="25" spans="1:8">
      <c r="A25" s="13" t="s">
        <v>132</v>
      </c>
      <c r="B25" s="13" t="s">
        <v>133</v>
      </c>
      <c r="C25" s="13" t="s">
        <v>134</v>
      </c>
      <c r="D25" s="13" t="s">
        <v>135</v>
      </c>
      <c r="E25" s="13" t="s">
        <v>136</v>
      </c>
      <c r="F25" s="13" t="s">
        <v>20</v>
      </c>
      <c r="G25" s="13" t="s">
        <v>27</v>
      </c>
      <c r="H25" s="13" t="s">
        <v>21</v>
      </c>
    </row>
    <row r="26" spans="1:8">
      <c r="A26" s="13" t="s">
        <v>137</v>
      </c>
      <c r="B26" s="13" t="s">
        <v>138</v>
      </c>
      <c r="C26" s="13" t="s">
        <v>139</v>
      </c>
      <c r="D26" s="13" t="s">
        <v>140</v>
      </c>
      <c r="E26" s="13" t="s">
        <v>141</v>
      </c>
      <c r="F26" s="13" t="s">
        <v>20</v>
      </c>
      <c r="G26" s="13" t="s">
        <v>142</v>
      </c>
      <c r="H26" s="13" t="s">
        <v>35</v>
      </c>
    </row>
    <row r="27" spans="1:8">
      <c r="A27" s="13" t="s">
        <v>143</v>
      </c>
      <c r="B27" s="13" t="s">
        <v>115</v>
      </c>
      <c r="C27" s="13" t="s">
        <v>90</v>
      </c>
      <c r="D27" s="13" t="s">
        <v>144</v>
      </c>
      <c r="E27" s="13" t="s">
        <v>145</v>
      </c>
      <c r="F27" s="13" t="s">
        <v>20</v>
      </c>
      <c r="G27" s="13" t="s">
        <v>93</v>
      </c>
      <c r="H27" s="13" t="s">
        <v>146</v>
      </c>
    </row>
    <row r="28" spans="1:8">
      <c r="A28" s="13" t="s">
        <v>147</v>
      </c>
      <c r="B28" s="13" t="s">
        <v>74</v>
      </c>
      <c r="C28" s="13" t="s">
        <v>139</v>
      </c>
      <c r="D28" s="13" t="s">
        <v>148</v>
      </c>
      <c r="E28" s="13" t="s">
        <v>149</v>
      </c>
      <c r="F28" s="13" t="s">
        <v>20</v>
      </c>
      <c r="G28" s="13" t="s">
        <v>142</v>
      </c>
      <c r="H28" s="13" t="s">
        <v>35</v>
      </c>
    </row>
    <row r="29" spans="1:8">
      <c r="A29" s="13" t="s">
        <v>150</v>
      </c>
      <c r="B29" s="13" t="s">
        <v>151</v>
      </c>
      <c r="C29" s="13" t="s">
        <v>152</v>
      </c>
      <c r="D29" s="13" t="s">
        <v>153</v>
      </c>
      <c r="E29" s="13" t="s">
        <v>154</v>
      </c>
      <c r="F29" s="13" t="s">
        <v>20</v>
      </c>
      <c r="G29" s="13" t="s">
        <v>155</v>
      </c>
      <c r="H29" s="13" t="s">
        <v>21</v>
      </c>
    </row>
    <row r="30" spans="1:8">
      <c r="A30" s="13" t="s">
        <v>156</v>
      </c>
      <c r="B30" s="13" t="s">
        <v>46</v>
      </c>
      <c r="C30" s="13" t="s">
        <v>157</v>
      </c>
      <c r="D30" s="13" t="s">
        <v>158</v>
      </c>
      <c r="E30" s="13" t="s">
        <v>159</v>
      </c>
      <c r="F30" s="13" t="s">
        <v>20</v>
      </c>
      <c r="G30" s="13" t="s">
        <v>160</v>
      </c>
      <c r="H30" s="13" t="s">
        <v>28</v>
      </c>
    </row>
    <row r="31" spans="1:8">
      <c r="A31" s="13" t="s">
        <v>161</v>
      </c>
      <c r="B31" s="13" t="s">
        <v>162</v>
      </c>
      <c r="C31" s="13" t="s">
        <v>75</v>
      </c>
      <c r="D31" s="13" t="s">
        <v>158</v>
      </c>
      <c r="E31" s="13" t="s">
        <v>163</v>
      </c>
      <c r="F31" s="13" t="s">
        <v>20</v>
      </c>
      <c r="G31" s="14"/>
      <c r="H31" s="13" t="s">
        <v>28</v>
      </c>
    </row>
    <row r="32" spans="1:8">
      <c r="A32" s="13" t="s">
        <v>164</v>
      </c>
      <c r="B32" s="13" t="s">
        <v>165</v>
      </c>
      <c r="C32" s="13" t="s">
        <v>166</v>
      </c>
      <c r="D32" s="13" t="s">
        <v>167</v>
      </c>
      <c r="E32" s="13" t="s">
        <v>168</v>
      </c>
      <c r="F32" s="13" t="s">
        <v>20</v>
      </c>
      <c r="G32" s="13" t="s">
        <v>40</v>
      </c>
      <c r="H32" s="13" t="s">
        <v>28</v>
      </c>
    </row>
    <row r="33" spans="1:8">
      <c r="A33" s="13" t="s">
        <v>169</v>
      </c>
      <c r="B33" s="13" t="s">
        <v>170</v>
      </c>
      <c r="C33" s="13" t="s">
        <v>69</v>
      </c>
      <c r="D33" s="13" t="s">
        <v>171</v>
      </c>
      <c r="E33" s="13" t="s">
        <v>172</v>
      </c>
      <c r="F33" s="13" t="s">
        <v>20</v>
      </c>
      <c r="G33" s="13" t="s">
        <v>72</v>
      </c>
      <c r="H33" s="13" t="s">
        <v>28</v>
      </c>
    </row>
    <row r="34" spans="1:8">
      <c r="A34" s="13" t="s">
        <v>173</v>
      </c>
      <c r="B34" s="13" t="s">
        <v>174</v>
      </c>
      <c r="C34" s="13" t="s">
        <v>175</v>
      </c>
      <c r="D34" s="13" t="s">
        <v>176</v>
      </c>
      <c r="E34" s="13" t="s">
        <v>177</v>
      </c>
      <c r="F34" s="13" t="s">
        <v>20</v>
      </c>
      <c r="G34" s="14"/>
      <c r="H34" s="13" t="s">
        <v>28</v>
      </c>
    </row>
    <row r="35" spans="1:8">
      <c r="A35" s="13" t="s">
        <v>178</v>
      </c>
      <c r="B35" s="13" t="s">
        <v>179</v>
      </c>
      <c r="C35" s="13" t="s">
        <v>180</v>
      </c>
      <c r="D35" s="13" t="s">
        <v>181</v>
      </c>
      <c r="E35" s="13" t="s">
        <v>182</v>
      </c>
      <c r="F35" s="13" t="s">
        <v>20</v>
      </c>
      <c r="G35" s="13" t="s">
        <v>27</v>
      </c>
      <c r="H35" s="13" t="s">
        <v>28</v>
      </c>
    </row>
    <row r="36" spans="1:8">
      <c r="A36" s="13" t="s">
        <v>183</v>
      </c>
      <c r="B36" s="13" t="s">
        <v>184</v>
      </c>
      <c r="C36" s="13" t="s">
        <v>185</v>
      </c>
      <c r="D36" s="13" t="s">
        <v>176</v>
      </c>
      <c r="E36" s="13" t="s">
        <v>186</v>
      </c>
      <c r="F36" s="13" t="s">
        <v>20</v>
      </c>
      <c r="G36" s="13" t="s">
        <v>34</v>
      </c>
      <c r="H36" s="13" t="s">
        <v>28</v>
      </c>
    </row>
    <row r="37" spans="1:8">
      <c r="A37" s="13" t="s">
        <v>187</v>
      </c>
      <c r="B37" s="13" t="s">
        <v>174</v>
      </c>
      <c r="C37" s="13" t="s">
        <v>188</v>
      </c>
      <c r="D37" s="13" t="s">
        <v>189</v>
      </c>
      <c r="E37" s="14"/>
      <c r="F37" s="13" t="s">
        <v>20</v>
      </c>
      <c r="G37" s="14"/>
      <c r="H37" s="13" t="s">
        <v>28</v>
      </c>
    </row>
    <row r="38" spans="1:8">
      <c r="A38" s="13" t="s">
        <v>190</v>
      </c>
      <c r="B38" s="13" t="s">
        <v>174</v>
      </c>
      <c r="C38" s="13" t="s">
        <v>191</v>
      </c>
      <c r="D38" s="13" t="s">
        <v>189</v>
      </c>
      <c r="E38" s="14"/>
      <c r="F38" s="13" t="s">
        <v>20</v>
      </c>
      <c r="G38" s="13" t="s">
        <v>192</v>
      </c>
      <c r="H38" s="13" t="s">
        <v>28</v>
      </c>
    </row>
    <row r="39" spans="1:8">
      <c r="A39" s="13"/>
      <c r="B39" s="13"/>
      <c r="C39" s="13"/>
      <c r="D39" s="13"/>
      <c r="E39" s="13"/>
      <c r="F39" s="13"/>
      <c r="G39" s="13"/>
      <c r="H39" s="13"/>
    </row>
    <row r="40" spans="1:8">
      <c r="A40" s="13"/>
      <c r="B40" s="13"/>
      <c r="C40" s="13"/>
      <c r="D40" s="13"/>
      <c r="E40" s="13"/>
      <c r="F40" s="13"/>
      <c r="G40" s="13"/>
      <c r="H40" s="13"/>
    </row>
    <row r="41" spans="1:8">
      <c r="A41" s="13"/>
      <c r="B41" s="13"/>
      <c r="C41" s="13"/>
      <c r="D41" s="13"/>
      <c r="E41" s="13"/>
      <c r="F41" s="13"/>
      <c r="G41" s="13"/>
      <c r="H41" s="13"/>
    </row>
    <row r="42" spans="1:8">
      <c r="A42" s="13"/>
      <c r="B42" s="13"/>
      <c r="C42" s="13"/>
      <c r="D42" s="13"/>
      <c r="E42" s="13"/>
      <c r="F42" s="13"/>
      <c r="G42" s="13"/>
      <c r="H42" s="13"/>
    </row>
    <row r="43" spans="1:8">
      <c r="A43" s="13"/>
      <c r="B43" s="13"/>
      <c r="C43" s="13"/>
      <c r="D43" s="13"/>
      <c r="E43" s="13"/>
      <c r="F43" s="13"/>
      <c r="G43" s="13"/>
      <c r="H43" s="13"/>
    </row>
    <row r="44" spans="1:8">
      <c r="A44" s="13"/>
      <c r="B44" s="13"/>
      <c r="C44" s="13"/>
      <c r="D44" s="13"/>
      <c r="E44" s="13"/>
      <c r="F44" s="13"/>
      <c r="G44" s="13"/>
      <c r="H44" s="13"/>
    </row>
    <row r="45" spans="1:8">
      <c r="A45" s="13"/>
      <c r="B45" s="13"/>
      <c r="C45" s="13"/>
      <c r="D45" s="13"/>
      <c r="E45" s="13"/>
      <c r="F45" s="13"/>
      <c r="G45" s="13"/>
      <c r="H45" s="13"/>
    </row>
    <row r="46" spans="1:8">
      <c r="A46" s="13"/>
      <c r="B46" s="13"/>
      <c r="C46" s="13"/>
      <c r="D46" s="13"/>
      <c r="E46" s="13"/>
      <c r="F46" s="13"/>
      <c r="G46" s="13"/>
      <c r="H46" s="13"/>
    </row>
    <row r="47" spans="1:8">
      <c r="A47" s="13"/>
      <c r="B47" s="13"/>
      <c r="C47" s="13"/>
      <c r="D47" s="13"/>
      <c r="E47" s="13"/>
      <c r="F47" s="13"/>
      <c r="G47" s="13"/>
      <c r="H47" s="13"/>
    </row>
    <row r="48" spans="1:8">
      <c r="A48" s="13"/>
      <c r="B48" s="13"/>
      <c r="C48" s="13"/>
      <c r="D48" s="13"/>
      <c r="E48" s="13"/>
      <c r="F48" s="13"/>
      <c r="G48" s="13"/>
      <c r="H48" s="13"/>
    </row>
    <row r="49" spans="1:8">
      <c r="A49" s="13"/>
      <c r="B49" s="13"/>
      <c r="C49" s="13"/>
      <c r="D49" s="13"/>
      <c r="E49" s="13"/>
      <c r="F49" s="13"/>
      <c r="G49" s="13"/>
      <c r="H49" s="13"/>
    </row>
    <row r="50" spans="1:8">
      <c r="A50" s="13"/>
      <c r="B50" s="13"/>
      <c r="C50" s="13"/>
      <c r="D50" s="13"/>
      <c r="E50" s="13"/>
      <c r="F50" s="13"/>
      <c r="G50" s="13"/>
      <c r="H50" s="13"/>
    </row>
    <row r="51" spans="1:8">
      <c r="A51" s="13"/>
      <c r="B51" s="13"/>
      <c r="C51" s="13"/>
      <c r="D51" s="13"/>
      <c r="E51" s="13"/>
      <c r="F51" s="13"/>
      <c r="G51" s="13"/>
      <c r="H51" s="13"/>
    </row>
    <row r="52" spans="1:8">
      <c r="A52" s="13"/>
      <c r="B52" s="13"/>
      <c r="C52" s="13"/>
      <c r="D52" s="13"/>
      <c r="E52" s="13"/>
      <c r="F52" s="13"/>
      <c r="G52" s="13"/>
      <c r="H52" s="13"/>
    </row>
    <row r="53" spans="1:8">
      <c r="A53" s="13"/>
      <c r="B53" s="13"/>
      <c r="C53" s="13"/>
      <c r="D53" s="13"/>
      <c r="E53" s="13"/>
      <c r="F53" s="13"/>
      <c r="G53" s="13"/>
      <c r="H53" s="13"/>
    </row>
    <row r="54" spans="1:8">
      <c r="A54" s="13"/>
      <c r="B54" s="13"/>
      <c r="C54" s="13"/>
      <c r="D54" s="13"/>
      <c r="E54" s="13"/>
      <c r="F54" s="13"/>
      <c r="G54" s="13"/>
      <c r="H54" s="13"/>
    </row>
    <row r="55" spans="1:8">
      <c r="A55" s="13"/>
      <c r="B55" s="13"/>
      <c r="C55" s="13"/>
      <c r="D55" s="13"/>
      <c r="E55" s="13"/>
      <c r="F55" s="13"/>
      <c r="G55" s="13"/>
      <c r="H55" s="13"/>
    </row>
    <row r="56" spans="1:8">
      <c r="A56" s="13"/>
      <c r="B56" s="13"/>
      <c r="C56" s="13"/>
      <c r="D56" s="13"/>
      <c r="E56" s="13"/>
      <c r="F56" s="13"/>
      <c r="G56" s="13"/>
      <c r="H56" s="13"/>
    </row>
    <row r="57" spans="1:8">
      <c r="A57" s="13"/>
      <c r="B57" s="13"/>
      <c r="C57" s="13"/>
      <c r="D57" s="13"/>
      <c r="E57" s="13"/>
      <c r="F57" s="13"/>
      <c r="G57" s="13"/>
      <c r="H57" s="13"/>
    </row>
    <row r="58" spans="1:8">
      <c r="A58" s="13"/>
      <c r="B58" s="13"/>
      <c r="C58" s="13"/>
      <c r="D58" s="13"/>
      <c r="E58" s="13"/>
      <c r="F58" s="13"/>
      <c r="G58" s="13"/>
      <c r="H58" s="13"/>
    </row>
    <row r="59" spans="1:8">
      <c r="A59" s="13"/>
      <c r="B59" s="13"/>
      <c r="C59" s="13"/>
      <c r="D59" s="13"/>
      <c r="E59" s="13"/>
      <c r="F59" s="13"/>
      <c r="G59" s="13"/>
      <c r="H59" s="13"/>
    </row>
    <row r="60" spans="1:8">
      <c r="A60" s="13"/>
      <c r="B60" s="13"/>
      <c r="C60" s="13"/>
      <c r="D60" s="13"/>
      <c r="E60" s="13"/>
      <c r="F60" s="13"/>
      <c r="G60" s="13"/>
      <c r="H60" s="13"/>
    </row>
    <row r="61" spans="1:8">
      <c r="A61" s="13"/>
      <c r="B61" s="13"/>
      <c r="C61" s="13"/>
      <c r="D61" s="13"/>
      <c r="E61" s="13"/>
      <c r="F61" s="13"/>
      <c r="G61" s="13"/>
      <c r="H61" s="13"/>
    </row>
    <row r="62" spans="1:8">
      <c r="A62" s="13"/>
      <c r="B62" s="13"/>
      <c r="C62" s="13"/>
      <c r="D62" s="13"/>
      <c r="E62" s="13"/>
      <c r="F62" s="13"/>
      <c r="G62" s="13"/>
      <c r="H62" s="13"/>
    </row>
    <row r="63" spans="1:8">
      <c r="A63" s="13"/>
      <c r="B63" s="13"/>
      <c r="C63" s="13"/>
      <c r="D63" s="13"/>
      <c r="E63" s="13"/>
      <c r="F63" s="13"/>
      <c r="G63" s="13"/>
      <c r="H63" s="13"/>
    </row>
    <row r="64" spans="1:8">
      <c r="A64" s="13"/>
      <c r="B64" s="13"/>
      <c r="C64" s="13"/>
      <c r="D64" s="13"/>
      <c r="E64" s="13"/>
      <c r="F64" s="13"/>
      <c r="G64" s="13"/>
      <c r="H64" s="13"/>
    </row>
    <row r="65" spans="1:8">
      <c r="A65" s="13"/>
      <c r="B65" s="13"/>
      <c r="C65" s="13"/>
      <c r="D65" s="13"/>
      <c r="E65" s="13"/>
      <c r="F65" s="13"/>
      <c r="G65" s="14"/>
      <c r="H65" s="13"/>
    </row>
    <row r="66" spans="1:8">
      <c r="A66" s="13"/>
      <c r="B66" s="13"/>
      <c r="C66" s="13"/>
      <c r="D66" s="13"/>
      <c r="E66" s="13"/>
      <c r="F66" s="13"/>
      <c r="G66" s="13"/>
      <c r="H66" s="13"/>
    </row>
    <row r="67" spans="1:8">
      <c r="A67" s="13"/>
      <c r="B67" s="13"/>
      <c r="C67" s="13"/>
      <c r="D67" s="13"/>
      <c r="E67" s="13"/>
      <c r="F67" s="13"/>
      <c r="G67" s="13"/>
      <c r="H67" s="13"/>
    </row>
    <row r="68" spans="1:8">
      <c r="A68" s="13"/>
      <c r="B68" s="13"/>
      <c r="C68" s="13"/>
      <c r="D68" s="13"/>
      <c r="E68" s="13"/>
      <c r="F68" s="13"/>
      <c r="G68" s="13"/>
      <c r="H68" s="13"/>
    </row>
    <row r="69" spans="1:8">
      <c r="A69" s="13"/>
      <c r="B69" s="13"/>
      <c r="C69" s="13"/>
      <c r="D69" s="13"/>
      <c r="E69" s="13"/>
      <c r="F69" s="13"/>
      <c r="G69" s="13"/>
      <c r="H69" s="13"/>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5"/>
  <sheetViews>
    <sheetView topLeftCell="D1" workbookViewId="0">
      <selection activeCell="I1" sqref="I$1:I$1048576"/>
    </sheetView>
  </sheetViews>
  <sheetFormatPr defaultColWidth="8.89166666666667" defaultRowHeight="14" outlineLevelCol="7"/>
  <cols>
    <col min="1" max="1" width="40" style="7" customWidth="1"/>
    <col min="2" max="2" width="31.1083333333333" style="7" customWidth="1"/>
    <col min="3" max="3" width="28.8916666666667" style="7" customWidth="1"/>
    <col min="4" max="4" width="12.5583333333333" style="7" customWidth="1"/>
    <col min="5" max="5" width="60.4416666666667" style="7" customWidth="1"/>
    <col min="6" max="6" width="5.775" style="7" customWidth="1"/>
    <col min="7" max="7" width="11.25" style="7" customWidth="1"/>
    <col min="8" max="16384" width="8.89166666666667" style="7"/>
  </cols>
  <sheetData>
    <row r="1" s="6" customFormat="1" ht="42" customHeight="1" spans="1:8">
      <c r="A1" s="8" t="s">
        <v>7</v>
      </c>
      <c r="B1" s="8" t="s">
        <v>8</v>
      </c>
      <c r="C1" s="8" t="s">
        <v>9</v>
      </c>
      <c r="D1" s="8" t="s">
        <v>10</v>
      </c>
      <c r="E1" s="8" t="s">
        <v>11</v>
      </c>
      <c r="F1" s="8" t="s">
        <v>12</v>
      </c>
      <c r="G1" s="8" t="s">
        <v>13</v>
      </c>
      <c r="H1" s="8" t="s">
        <v>14</v>
      </c>
    </row>
    <row r="2" s="7" customFormat="1" ht="42" spans="1:8">
      <c r="A2" s="9" t="s">
        <v>15</v>
      </c>
      <c r="B2" s="9" t="s">
        <v>16</v>
      </c>
      <c r="C2" s="9" t="s">
        <v>17</v>
      </c>
      <c r="D2" s="9" t="s">
        <v>18</v>
      </c>
      <c r="E2" s="9" t="s">
        <v>19</v>
      </c>
      <c r="F2" s="9" t="s">
        <v>20</v>
      </c>
      <c r="G2" s="10"/>
      <c r="H2" s="9" t="s">
        <v>21</v>
      </c>
    </row>
    <row r="3" s="7" customFormat="1" ht="70" spans="1:8">
      <c r="A3" s="9" t="s">
        <v>22</v>
      </c>
      <c r="B3" s="9" t="s">
        <v>23</v>
      </c>
      <c r="C3" s="9" t="s">
        <v>24</v>
      </c>
      <c r="D3" s="9" t="s">
        <v>25</v>
      </c>
      <c r="E3" s="9" t="s">
        <v>26</v>
      </c>
      <c r="F3" s="9" t="s">
        <v>20</v>
      </c>
      <c r="G3" s="9" t="s">
        <v>27</v>
      </c>
      <c r="H3" s="9" t="s">
        <v>28</v>
      </c>
    </row>
    <row r="4" s="7" customFormat="1" ht="28" spans="1:8">
      <c r="A4" s="9" t="s">
        <v>193</v>
      </c>
      <c r="B4" s="9" t="s">
        <v>194</v>
      </c>
      <c r="C4" s="9" t="s">
        <v>195</v>
      </c>
      <c r="D4" s="9" t="s">
        <v>48</v>
      </c>
      <c r="E4" s="9" t="s">
        <v>196</v>
      </c>
      <c r="F4" s="9" t="s">
        <v>20</v>
      </c>
      <c r="G4" s="10"/>
      <c r="H4" s="9" t="s">
        <v>21</v>
      </c>
    </row>
    <row r="5" s="7" customFormat="1" ht="56" spans="1:8">
      <c r="A5" s="9" t="s">
        <v>45</v>
      </c>
      <c r="B5" s="9" t="s">
        <v>46</v>
      </c>
      <c r="C5" s="9" t="s">
        <v>47</v>
      </c>
      <c r="D5" s="9" t="s">
        <v>48</v>
      </c>
      <c r="E5" s="9" t="s">
        <v>49</v>
      </c>
      <c r="F5" s="9" t="s">
        <v>20</v>
      </c>
      <c r="G5" s="9" t="s">
        <v>50</v>
      </c>
      <c r="H5" s="9" t="s">
        <v>21</v>
      </c>
    </row>
    <row r="6" s="7" customFormat="1" ht="56" spans="1:8">
      <c r="A6" s="9" t="s">
        <v>197</v>
      </c>
      <c r="B6" s="9" t="s">
        <v>174</v>
      </c>
      <c r="C6" s="9" t="s">
        <v>198</v>
      </c>
      <c r="D6" s="9" t="s">
        <v>60</v>
      </c>
      <c r="E6" s="9" t="s">
        <v>199</v>
      </c>
      <c r="F6" s="9" t="s">
        <v>20</v>
      </c>
      <c r="G6" s="9" t="s">
        <v>200</v>
      </c>
      <c r="H6" s="9" t="s">
        <v>21</v>
      </c>
    </row>
    <row r="7" s="7" customFormat="1" ht="56" spans="1:8">
      <c r="A7" s="9" t="s">
        <v>88</v>
      </c>
      <c r="B7" s="9" t="s">
        <v>89</v>
      </c>
      <c r="C7" s="9" t="s">
        <v>90</v>
      </c>
      <c r="D7" s="9" t="s">
        <v>91</v>
      </c>
      <c r="E7" s="9" t="s">
        <v>92</v>
      </c>
      <c r="F7" s="9" t="s">
        <v>20</v>
      </c>
      <c r="G7" s="9" t="s">
        <v>93</v>
      </c>
      <c r="H7" s="9" t="s">
        <v>94</v>
      </c>
    </row>
    <row r="8" s="7" customFormat="1" ht="70" spans="1:8">
      <c r="A8" s="9" t="s">
        <v>95</v>
      </c>
      <c r="B8" s="9" t="s">
        <v>96</v>
      </c>
      <c r="C8" s="9" t="s">
        <v>97</v>
      </c>
      <c r="D8" s="9" t="s">
        <v>98</v>
      </c>
      <c r="E8" s="10"/>
      <c r="F8" s="9" t="s">
        <v>20</v>
      </c>
      <c r="G8" s="9" t="s">
        <v>66</v>
      </c>
      <c r="H8" s="9" t="s">
        <v>28</v>
      </c>
    </row>
    <row r="9" s="7" customFormat="1" ht="70" spans="1:8">
      <c r="A9" s="9" t="s">
        <v>99</v>
      </c>
      <c r="B9" s="9" t="s">
        <v>100</v>
      </c>
      <c r="C9" s="9" t="s">
        <v>97</v>
      </c>
      <c r="D9" s="9" t="s">
        <v>98</v>
      </c>
      <c r="E9" s="10"/>
      <c r="F9" s="9" t="s">
        <v>20</v>
      </c>
      <c r="G9" s="9" t="s">
        <v>66</v>
      </c>
      <c r="H9" s="9" t="s">
        <v>28</v>
      </c>
    </row>
    <row r="10" s="7" customFormat="1" ht="56" spans="1:8">
      <c r="A10" s="9" t="s">
        <v>105</v>
      </c>
      <c r="B10" s="9" t="s">
        <v>106</v>
      </c>
      <c r="C10" s="9" t="s">
        <v>107</v>
      </c>
      <c r="D10" s="9" t="s">
        <v>104</v>
      </c>
      <c r="E10" s="9" t="s">
        <v>108</v>
      </c>
      <c r="F10" s="9" t="s">
        <v>20</v>
      </c>
      <c r="G10" s="10"/>
      <c r="H10" s="9" t="s">
        <v>21</v>
      </c>
    </row>
    <row r="11" s="7" customFormat="1" ht="28" spans="1:8">
      <c r="A11" s="9" t="s">
        <v>201</v>
      </c>
      <c r="B11" s="9" t="s">
        <v>202</v>
      </c>
      <c r="C11" s="9" t="s">
        <v>203</v>
      </c>
      <c r="D11" s="9" t="s">
        <v>111</v>
      </c>
      <c r="E11" s="9" t="s">
        <v>204</v>
      </c>
      <c r="F11" s="9" t="s">
        <v>20</v>
      </c>
      <c r="G11" s="9" t="s">
        <v>205</v>
      </c>
      <c r="H11" s="9" t="s">
        <v>28</v>
      </c>
    </row>
    <row r="12" s="7" customFormat="1" ht="42" spans="1:8">
      <c r="A12" s="9" t="s">
        <v>114</v>
      </c>
      <c r="B12" s="9" t="s">
        <v>115</v>
      </c>
      <c r="C12" s="9" t="s">
        <v>116</v>
      </c>
      <c r="D12" s="9" t="s">
        <v>117</v>
      </c>
      <c r="E12" s="9" t="s">
        <v>118</v>
      </c>
      <c r="F12" s="9" t="s">
        <v>20</v>
      </c>
      <c r="G12" s="10"/>
      <c r="H12" s="9" t="s">
        <v>119</v>
      </c>
    </row>
    <row r="13" s="7" customFormat="1" ht="28" spans="1:8">
      <c r="A13" s="9" t="s">
        <v>206</v>
      </c>
      <c r="B13" s="9" t="s">
        <v>207</v>
      </c>
      <c r="C13" s="9" t="s">
        <v>208</v>
      </c>
      <c r="D13" s="9" t="s">
        <v>117</v>
      </c>
      <c r="E13" s="9" t="s">
        <v>209</v>
      </c>
      <c r="F13" s="9" t="s">
        <v>20</v>
      </c>
      <c r="G13" s="10"/>
      <c r="H13" s="9" t="s">
        <v>21</v>
      </c>
    </row>
    <row r="14" s="7" customFormat="1" ht="28" spans="1:8">
      <c r="A14" s="9" t="s">
        <v>120</v>
      </c>
      <c r="B14" s="9" t="s">
        <v>121</v>
      </c>
      <c r="C14" s="9" t="s">
        <v>122</v>
      </c>
      <c r="D14" s="9" t="s">
        <v>117</v>
      </c>
      <c r="E14" s="9" t="s">
        <v>123</v>
      </c>
      <c r="F14" s="9" t="s">
        <v>20</v>
      </c>
      <c r="G14" s="10"/>
      <c r="H14" s="9" t="s">
        <v>21</v>
      </c>
    </row>
    <row r="15" s="7" customFormat="1" ht="56" spans="1:8">
      <c r="A15" s="9" t="s">
        <v>143</v>
      </c>
      <c r="B15" s="9" t="s">
        <v>115</v>
      </c>
      <c r="C15" s="9" t="s">
        <v>90</v>
      </c>
      <c r="D15" s="9" t="s">
        <v>144</v>
      </c>
      <c r="E15" s="9" t="s">
        <v>145</v>
      </c>
      <c r="F15" s="9" t="s">
        <v>20</v>
      </c>
      <c r="G15" s="9" t="s">
        <v>93</v>
      </c>
      <c r="H15" s="9" t="s">
        <v>146</v>
      </c>
    </row>
    <row r="16" s="7" customFormat="1" ht="42" spans="1:8">
      <c r="A16" s="9" t="s">
        <v>150</v>
      </c>
      <c r="B16" s="9" t="s">
        <v>151</v>
      </c>
      <c r="C16" s="9" t="s">
        <v>152</v>
      </c>
      <c r="D16" s="9" t="s">
        <v>153</v>
      </c>
      <c r="E16" s="9" t="s">
        <v>154</v>
      </c>
      <c r="F16" s="9" t="s">
        <v>20</v>
      </c>
      <c r="G16" s="9" t="s">
        <v>155</v>
      </c>
      <c r="H16" s="9" t="s">
        <v>21</v>
      </c>
    </row>
    <row r="17" s="7" customFormat="1" ht="56" spans="1:8">
      <c r="A17" s="9" t="s">
        <v>156</v>
      </c>
      <c r="B17" s="9" t="s">
        <v>46</v>
      </c>
      <c r="C17" s="9" t="s">
        <v>157</v>
      </c>
      <c r="D17" s="9" t="s">
        <v>158</v>
      </c>
      <c r="E17" s="9" t="s">
        <v>159</v>
      </c>
      <c r="F17" s="9" t="s">
        <v>20</v>
      </c>
      <c r="G17" s="9" t="s">
        <v>160</v>
      </c>
      <c r="H17" s="9" t="s">
        <v>28</v>
      </c>
    </row>
    <row r="18" s="7" customFormat="1" ht="56" spans="1:8">
      <c r="A18" s="9" t="s">
        <v>164</v>
      </c>
      <c r="B18" s="9" t="s">
        <v>165</v>
      </c>
      <c r="C18" s="9" t="s">
        <v>166</v>
      </c>
      <c r="D18" s="9" t="s">
        <v>167</v>
      </c>
      <c r="E18" s="9" t="s">
        <v>168</v>
      </c>
      <c r="F18" s="9" t="s">
        <v>20</v>
      </c>
      <c r="G18" s="9" t="s">
        <v>40</v>
      </c>
      <c r="H18" s="9" t="s">
        <v>28</v>
      </c>
    </row>
    <row r="19" s="7" customFormat="1" ht="56" spans="1:8">
      <c r="A19" s="9" t="s">
        <v>173</v>
      </c>
      <c r="B19" s="9" t="s">
        <v>174</v>
      </c>
      <c r="C19" s="9" t="s">
        <v>175</v>
      </c>
      <c r="D19" s="9" t="s">
        <v>176</v>
      </c>
      <c r="E19" s="9" t="s">
        <v>177</v>
      </c>
      <c r="F19" s="9" t="s">
        <v>20</v>
      </c>
      <c r="G19" s="10"/>
      <c r="H19" s="9" t="s">
        <v>28</v>
      </c>
    </row>
    <row r="20" s="7" customFormat="1" ht="70" spans="1:8">
      <c r="A20" s="9" t="s">
        <v>178</v>
      </c>
      <c r="B20" s="9" t="s">
        <v>179</v>
      </c>
      <c r="C20" s="9" t="s">
        <v>180</v>
      </c>
      <c r="D20" s="9" t="s">
        <v>181</v>
      </c>
      <c r="E20" s="9" t="s">
        <v>182</v>
      </c>
      <c r="F20" s="9" t="s">
        <v>20</v>
      </c>
      <c r="G20" s="9" t="s">
        <v>27</v>
      </c>
      <c r="H20" s="9" t="s">
        <v>28</v>
      </c>
    </row>
    <row r="21" s="7" customFormat="1" ht="56" spans="1:8">
      <c r="A21" s="9" t="s">
        <v>187</v>
      </c>
      <c r="B21" s="9" t="s">
        <v>174</v>
      </c>
      <c r="C21" s="9" t="s">
        <v>188</v>
      </c>
      <c r="D21" s="9" t="s">
        <v>189</v>
      </c>
      <c r="E21" s="10"/>
      <c r="F21" s="9" t="s">
        <v>20</v>
      </c>
      <c r="G21" s="10"/>
      <c r="H21" s="9" t="s">
        <v>28</v>
      </c>
    </row>
    <row r="22" s="7" customFormat="1" spans="1:8">
      <c r="A22" s="9" t="s">
        <v>190</v>
      </c>
      <c r="B22" s="9" t="s">
        <v>174</v>
      </c>
      <c r="C22" s="9" t="s">
        <v>191</v>
      </c>
      <c r="D22" s="9" t="s">
        <v>189</v>
      </c>
      <c r="E22" s="10"/>
      <c r="F22" s="9" t="s">
        <v>20</v>
      </c>
      <c r="G22" s="9" t="s">
        <v>192</v>
      </c>
      <c r="H22" s="9" t="s">
        <v>28</v>
      </c>
    </row>
    <row r="23" s="7" customFormat="1" spans="1:8">
      <c r="A23" s="9"/>
      <c r="B23" s="9"/>
      <c r="C23" s="9"/>
      <c r="D23" s="9"/>
      <c r="E23" s="9"/>
      <c r="F23" s="9"/>
      <c r="G23" s="10"/>
      <c r="H23" s="9"/>
    </row>
    <row r="24" s="7" customFormat="1" spans="1:8">
      <c r="A24" s="9"/>
      <c r="B24" s="9"/>
      <c r="C24" s="9"/>
      <c r="D24" s="9"/>
      <c r="E24" s="9"/>
      <c r="F24" s="9"/>
      <c r="G24" s="9"/>
      <c r="H24" s="9"/>
    </row>
    <row r="25" s="7" customFormat="1" spans="1:8">
      <c r="A25" s="9"/>
      <c r="B25" s="9"/>
      <c r="C25" s="9"/>
      <c r="D25" s="9"/>
      <c r="E25" s="9"/>
      <c r="F25" s="9"/>
      <c r="G25" s="10"/>
      <c r="H25" s="9"/>
    </row>
    <row r="26" s="7" customFormat="1" spans="1:8">
      <c r="A26" s="9"/>
      <c r="B26" s="9"/>
      <c r="C26" s="9"/>
      <c r="D26" s="9"/>
      <c r="E26" s="9"/>
      <c r="F26" s="9"/>
      <c r="G26" s="9"/>
      <c r="H26" s="9"/>
    </row>
    <row r="27" s="7" customFormat="1" spans="1:8">
      <c r="A27" s="9"/>
      <c r="B27" s="9"/>
      <c r="C27" s="9"/>
      <c r="D27" s="9"/>
      <c r="E27" s="9"/>
      <c r="F27" s="9"/>
      <c r="G27" s="9"/>
      <c r="H27" s="9"/>
    </row>
    <row r="28" s="7" customFormat="1" spans="1:8">
      <c r="A28" s="9"/>
      <c r="B28" s="9"/>
      <c r="C28" s="9"/>
      <c r="D28" s="9"/>
      <c r="E28" s="9"/>
      <c r="F28" s="9"/>
      <c r="G28" s="10"/>
      <c r="H28" s="9"/>
    </row>
    <row r="29" s="7" customFormat="1" spans="1:8">
      <c r="A29" s="9"/>
      <c r="B29" s="9"/>
      <c r="C29" s="9"/>
      <c r="D29" s="9"/>
      <c r="E29" s="9"/>
      <c r="F29" s="9"/>
      <c r="G29" s="10"/>
      <c r="H29" s="9"/>
    </row>
    <row r="30" s="7" customFormat="1" spans="1:8">
      <c r="A30" s="9"/>
      <c r="B30" s="9"/>
      <c r="C30" s="9"/>
      <c r="D30" s="9"/>
      <c r="E30" s="9"/>
      <c r="F30" s="9"/>
      <c r="G30" s="9"/>
      <c r="H30" s="9"/>
    </row>
    <row r="31" s="7" customFormat="1" spans="1:8">
      <c r="A31" s="9"/>
      <c r="B31" s="9"/>
      <c r="C31" s="9"/>
      <c r="D31" s="9"/>
      <c r="E31" s="9"/>
      <c r="F31" s="9"/>
      <c r="G31" s="10"/>
      <c r="H31" s="9"/>
    </row>
    <row r="32" s="7" customFormat="1" spans="1:8">
      <c r="A32" s="9"/>
      <c r="B32" s="9"/>
      <c r="C32" s="9"/>
      <c r="D32" s="9"/>
      <c r="E32" s="9"/>
      <c r="F32" s="9"/>
      <c r="G32" s="10"/>
      <c r="H32" s="9"/>
    </row>
    <row r="33" s="7" customFormat="1" spans="1:8">
      <c r="A33" s="9"/>
      <c r="B33" s="9"/>
      <c r="C33" s="9"/>
      <c r="D33" s="9"/>
      <c r="E33" s="9"/>
      <c r="F33" s="9"/>
      <c r="G33" s="9"/>
      <c r="H33" s="9"/>
    </row>
    <row r="34" s="7" customFormat="1" spans="1:8">
      <c r="A34" s="9"/>
      <c r="B34" s="9"/>
      <c r="C34" s="9"/>
      <c r="D34" s="9"/>
      <c r="E34" s="9"/>
      <c r="F34" s="9"/>
      <c r="G34" s="10"/>
      <c r="H34" s="9"/>
    </row>
    <row r="35" s="7" customFormat="1" spans="1:8">
      <c r="A35" s="9"/>
      <c r="B35" s="9"/>
      <c r="C35" s="9"/>
      <c r="D35" s="9"/>
      <c r="E35" s="9"/>
      <c r="F35" s="9"/>
      <c r="G35" s="9"/>
      <c r="H35" s="9"/>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347"/>
  <sheetViews>
    <sheetView workbookViewId="0">
      <selection activeCell="V1" sqref="V$1:AE$1048576"/>
    </sheetView>
  </sheetViews>
  <sheetFormatPr defaultColWidth="8.89166666666667" defaultRowHeight="14"/>
  <cols>
    <col min="1" max="1" width="7.16666666666667" style="2" customWidth="1"/>
    <col min="2" max="2" width="14.225" customWidth="1"/>
    <col min="3" max="3" width="18.4416666666667" customWidth="1"/>
    <col min="4" max="4" width="14.225" customWidth="1"/>
  </cols>
  <sheetData>
    <row r="1" s="1" customFormat="1" ht="30" customHeight="1" spans="1:23">
      <c r="A1" s="3" t="s">
        <v>210</v>
      </c>
      <c r="B1" s="3" t="s">
        <v>211</v>
      </c>
      <c r="C1" s="3" t="s">
        <v>212</v>
      </c>
      <c r="D1" s="3" t="s">
        <v>213</v>
      </c>
      <c r="E1" s="3" t="s">
        <v>214</v>
      </c>
      <c r="F1" s="3" t="s">
        <v>215</v>
      </c>
      <c r="G1" s="3" t="s">
        <v>216</v>
      </c>
      <c r="H1" s="3" t="s">
        <v>217</v>
      </c>
      <c r="I1" s="3" t="s">
        <v>218</v>
      </c>
      <c r="J1" s="3" t="s">
        <v>219</v>
      </c>
      <c r="K1" s="3" t="s">
        <v>220</v>
      </c>
      <c r="L1" s="3" t="s">
        <v>221</v>
      </c>
      <c r="M1" s="3" t="s">
        <v>222</v>
      </c>
      <c r="N1" s="3" t="s">
        <v>223</v>
      </c>
      <c r="O1" s="3" t="s">
        <v>224</v>
      </c>
      <c r="P1" s="3" t="s">
        <v>225</v>
      </c>
      <c r="Q1" s="3" t="s">
        <v>226</v>
      </c>
      <c r="R1" s="3" t="s">
        <v>227</v>
      </c>
      <c r="S1" s="3" t="s">
        <v>228</v>
      </c>
      <c r="T1" s="3" t="s">
        <v>229</v>
      </c>
      <c r="U1" s="3" t="s">
        <v>230</v>
      </c>
      <c r="V1" s="3" t="s">
        <v>231</v>
      </c>
      <c r="W1" s="3" t="s">
        <v>232</v>
      </c>
    </row>
    <row r="2" spans="1:23">
      <c r="A2" s="4" t="s">
        <v>233</v>
      </c>
      <c r="B2" s="4" t="s">
        <v>234</v>
      </c>
      <c r="C2" s="4" t="s">
        <v>235</v>
      </c>
      <c r="D2" s="4" t="s">
        <v>236</v>
      </c>
      <c r="E2" s="4" t="s">
        <v>237</v>
      </c>
      <c r="F2" s="4" t="s">
        <v>238</v>
      </c>
      <c r="G2" s="4" t="s">
        <v>239</v>
      </c>
      <c r="H2" s="4">
        <v>2024</v>
      </c>
      <c r="I2" s="4">
        <v>187</v>
      </c>
      <c r="J2" s="4">
        <v>3</v>
      </c>
      <c r="K2" s="4" t="s">
        <v>240</v>
      </c>
      <c r="L2" s="4" t="s">
        <v>240</v>
      </c>
      <c r="M2" s="4" t="s">
        <v>240</v>
      </c>
      <c r="N2" s="4" t="s">
        <v>240</v>
      </c>
      <c r="O2" s="4">
        <v>333</v>
      </c>
      <c r="P2" s="4">
        <v>345</v>
      </c>
      <c r="Q2" s="4" t="s">
        <v>240</v>
      </c>
      <c r="R2" s="4" t="s">
        <v>241</v>
      </c>
      <c r="S2" s="4" t="str">
        <f>HYPERLINK("http://dx.doi.org/10.1002/jpln.202300372","http://dx.doi.org/10.1002/jpln.202300372")</f>
        <v>http://dx.doi.org/10.1002/jpln.202300372</v>
      </c>
      <c r="T2" s="4" t="s">
        <v>240</v>
      </c>
      <c r="U2" s="4" t="s">
        <v>242</v>
      </c>
      <c r="V2" s="4" t="s">
        <v>243</v>
      </c>
      <c r="W2" s="4" t="str">
        <f>HYPERLINK("https%3A%2F%2Fwww.webofscience.com%2Fwos%2Fwoscc%2Ffull-record%2FWOS:001182199100001","View Full Record in Web of Science")</f>
        <v>View Full Record in Web of Science</v>
      </c>
    </row>
    <row r="3" spans="1:23">
      <c r="A3" s="4" t="s">
        <v>233</v>
      </c>
      <c r="B3" s="4" t="s">
        <v>244</v>
      </c>
      <c r="C3" s="4" t="s">
        <v>245</v>
      </c>
      <c r="D3" s="4" t="s">
        <v>246</v>
      </c>
      <c r="E3" s="4" t="s">
        <v>240</v>
      </c>
      <c r="F3" s="4" t="s">
        <v>247</v>
      </c>
      <c r="G3" s="4" t="s">
        <v>240</v>
      </c>
      <c r="H3" s="4">
        <v>2024</v>
      </c>
      <c r="I3" s="4">
        <v>9</v>
      </c>
      <c r="J3" s="4">
        <v>6</v>
      </c>
      <c r="K3" s="4" t="s">
        <v>240</v>
      </c>
      <c r="L3" s="4" t="s">
        <v>240</v>
      </c>
      <c r="M3" s="4" t="s">
        <v>240</v>
      </c>
      <c r="N3" s="4" t="s">
        <v>240</v>
      </c>
      <c r="O3" s="4">
        <v>14325</v>
      </c>
      <c r="P3" s="4">
        <v>14357</v>
      </c>
      <c r="Q3" s="4" t="s">
        <v>240</v>
      </c>
      <c r="R3" s="4" t="s">
        <v>248</v>
      </c>
      <c r="S3" s="4" t="str">
        <f>HYPERLINK("http://dx.doi.org/10.3934/math.2024697","http://dx.doi.org/10.3934/math.2024697")</f>
        <v>http://dx.doi.org/10.3934/math.2024697</v>
      </c>
      <c r="T3" s="4" t="s">
        <v>240</v>
      </c>
      <c r="U3" s="4" t="s">
        <v>240</v>
      </c>
      <c r="V3" s="4" t="s">
        <v>249</v>
      </c>
      <c r="W3" s="4" t="str">
        <f>HYPERLINK("https%3A%2F%2Fwww.webofscience.com%2Fwos%2Fwoscc%2Ffull-record%2FWOS:001342889900001","View Full Record in Web of Science")</f>
        <v>View Full Record in Web of Science</v>
      </c>
    </row>
    <row r="4" spans="1:23">
      <c r="A4" s="4" t="s">
        <v>233</v>
      </c>
      <c r="B4" s="4" t="s">
        <v>250</v>
      </c>
      <c r="C4" s="4" t="s">
        <v>251</v>
      </c>
      <c r="D4" s="4" t="s">
        <v>252</v>
      </c>
      <c r="E4" s="4" t="s">
        <v>253</v>
      </c>
      <c r="F4" s="4" t="s">
        <v>240</v>
      </c>
      <c r="G4" s="4" t="s">
        <v>254</v>
      </c>
      <c r="H4" s="4">
        <v>2024</v>
      </c>
      <c r="I4" s="4">
        <v>139</v>
      </c>
      <c r="J4" s="4">
        <v>3</v>
      </c>
      <c r="K4" s="4" t="s">
        <v>240</v>
      </c>
      <c r="L4" s="4" t="s">
        <v>240</v>
      </c>
      <c r="M4" s="4" t="s">
        <v>240</v>
      </c>
      <c r="N4" s="4" t="s">
        <v>240</v>
      </c>
      <c r="O4" s="4" t="s">
        <v>240</v>
      </c>
      <c r="P4" s="4" t="s">
        <v>240</v>
      </c>
      <c r="Q4" s="4">
        <v>216</v>
      </c>
      <c r="R4" s="4" t="s">
        <v>255</v>
      </c>
      <c r="S4" s="4" t="str">
        <f>HYPERLINK("http://dx.doi.org/10.1140/epjp/s13360-024-04951-4","http://dx.doi.org/10.1140/epjp/s13360-024-04951-4")</f>
        <v>http://dx.doi.org/10.1140/epjp/s13360-024-04951-4</v>
      </c>
      <c r="T4" s="4" t="s">
        <v>240</v>
      </c>
      <c r="U4" s="4" t="s">
        <v>240</v>
      </c>
      <c r="V4" s="4" t="s">
        <v>256</v>
      </c>
      <c r="W4" s="4" t="str">
        <f>HYPERLINK("https%3A%2F%2Fwww.webofscience.com%2Fwos%2Fwoscc%2Ffull-record%2FWOS:001176075500003","View Full Record in Web of Science")</f>
        <v>View Full Record in Web of Science</v>
      </c>
    </row>
    <row r="5" spans="1:23">
      <c r="A5" s="4" t="s">
        <v>233</v>
      </c>
      <c r="B5" s="4" t="s">
        <v>257</v>
      </c>
      <c r="C5" s="4" t="s">
        <v>258</v>
      </c>
      <c r="D5" s="4" t="s">
        <v>259</v>
      </c>
      <c r="E5" s="4" t="s">
        <v>260</v>
      </c>
      <c r="F5" s="4" t="s">
        <v>261</v>
      </c>
      <c r="G5" s="4" t="s">
        <v>262</v>
      </c>
      <c r="H5" s="4">
        <v>2024</v>
      </c>
      <c r="I5" s="4">
        <v>31</v>
      </c>
      <c r="J5" s="4">
        <v>1</v>
      </c>
      <c r="K5" s="4" t="s">
        <v>240</v>
      </c>
      <c r="L5" s="4" t="s">
        <v>240</v>
      </c>
      <c r="M5" s="4" t="s">
        <v>240</v>
      </c>
      <c r="N5" s="4" t="s">
        <v>240</v>
      </c>
      <c r="O5" s="4" t="s">
        <v>240</v>
      </c>
      <c r="P5" s="4" t="s">
        <v>240</v>
      </c>
      <c r="Q5" s="4">
        <v>12</v>
      </c>
      <c r="R5" s="4" t="s">
        <v>263</v>
      </c>
      <c r="S5" s="4" t="str">
        <f>HYPERLINK("http://dx.doi.org/10.1007/s44198-024-00177-1","http://dx.doi.org/10.1007/s44198-024-00177-1")</f>
        <v>http://dx.doi.org/10.1007/s44198-024-00177-1</v>
      </c>
      <c r="T5" s="4" t="s">
        <v>240</v>
      </c>
      <c r="U5" s="4" t="s">
        <v>240</v>
      </c>
      <c r="V5" s="4" t="s">
        <v>264</v>
      </c>
      <c r="W5" s="4" t="str">
        <f>HYPERLINK("https%3A%2F%2Fwww.webofscience.com%2Fwos%2Fwoscc%2Ffull-record%2FWOS:001180410600001","View Full Record in Web of Science")</f>
        <v>View Full Record in Web of Science</v>
      </c>
    </row>
    <row r="6" spans="1:23">
      <c r="A6" s="4" t="s">
        <v>233</v>
      </c>
      <c r="B6" s="4" t="s">
        <v>265</v>
      </c>
      <c r="C6" s="4" t="s">
        <v>266</v>
      </c>
      <c r="D6" s="4" t="s">
        <v>246</v>
      </c>
      <c r="E6" s="4" t="s">
        <v>240</v>
      </c>
      <c r="F6" s="4" t="s">
        <v>247</v>
      </c>
      <c r="G6" s="4" t="s">
        <v>240</v>
      </c>
      <c r="H6" s="4">
        <v>2024</v>
      </c>
      <c r="I6" s="4">
        <v>9</v>
      </c>
      <c r="J6" s="4">
        <v>8</v>
      </c>
      <c r="K6" s="4" t="s">
        <v>240</v>
      </c>
      <c r="L6" s="4" t="s">
        <v>240</v>
      </c>
      <c r="M6" s="4" t="s">
        <v>240</v>
      </c>
      <c r="N6" s="4" t="s">
        <v>240</v>
      </c>
      <c r="O6" s="4">
        <v>21294</v>
      </c>
      <c r="P6" s="4">
        <v>21320</v>
      </c>
      <c r="Q6" s="4" t="s">
        <v>240</v>
      </c>
      <c r="R6" s="4" t="s">
        <v>267</v>
      </c>
      <c r="S6" s="4" t="str">
        <f>HYPERLINK("http://dx.doi.org/10.3934/math.20241034","http://dx.doi.org/10.3934/math.20241034")</f>
        <v>http://dx.doi.org/10.3934/math.20241034</v>
      </c>
      <c r="T6" s="4" t="s">
        <v>240</v>
      </c>
      <c r="U6" s="4" t="s">
        <v>240</v>
      </c>
      <c r="V6" s="4" t="s">
        <v>268</v>
      </c>
      <c r="W6" s="4" t="str">
        <f>HYPERLINK("https%3A%2F%2Fwww.webofscience.com%2Fwos%2Fwoscc%2Ffull-record%2FWOS:001262740400003","View Full Record in Web of Science")</f>
        <v>View Full Record in Web of Science</v>
      </c>
    </row>
    <row r="7" spans="1:23">
      <c r="A7" s="4" t="s">
        <v>233</v>
      </c>
      <c r="B7" s="4" t="s">
        <v>269</v>
      </c>
      <c r="C7" s="4" t="s">
        <v>270</v>
      </c>
      <c r="D7" s="4" t="s">
        <v>271</v>
      </c>
      <c r="E7" s="4" t="s">
        <v>240</v>
      </c>
      <c r="F7" s="4" t="s">
        <v>272</v>
      </c>
      <c r="G7" s="4" t="s">
        <v>273</v>
      </c>
      <c r="H7" s="4">
        <v>2024</v>
      </c>
      <c r="I7" s="4">
        <v>8</v>
      </c>
      <c r="J7" s="4" t="s">
        <v>240</v>
      </c>
      <c r="K7" s="4" t="s">
        <v>240</v>
      </c>
      <c r="L7" s="4" t="s">
        <v>240</v>
      </c>
      <c r="M7" s="4" t="s">
        <v>240</v>
      </c>
      <c r="N7" s="4" t="s">
        <v>240</v>
      </c>
      <c r="O7" s="4" t="s">
        <v>240</v>
      </c>
      <c r="P7" s="4" t="s">
        <v>240</v>
      </c>
      <c r="Q7" s="4">
        <v>1369571</v>
      </c>
      <c r="R7" s="4" t="s">
        <v>274</v>
      </c>
      <c r="S7" s="4" t="str">
        <f>HYPERLINK("http://dx.doi.org/10.3389/fsufs.2024.1369571","http://dx.doi.org/10.3389/fsufs.2024.1369571")</f>
        <v>http://dx.doi.org/10.3389/fsufs.2024.1369571</v>
      </c>
      <c r="T7" s="4" t="s">
        <v>240</v>
      </c>
      <c r="U7" s="4" t="s">
        <v>240</v>
      </c>
      <c r="V7" s="4" t="s">
        <v>275</v>
      </c>
      <c r="W7" s="4" t="str">
        <f>HYPERLINK("https%3A%2F%2Fwww.webofscience.com%2Fwos%2Fwoscc%2Ffull-record%2FWOS:001169359400001","View Full Record in Web of Science")</f>
        <v>View Full Record in Web of Science</v>
      </c>
    </row>
    <row r="8" spans="1:23">
      <c r="A8" s="4" t="s">
        <v>233</v>
      </c>
      <c r="B8" s="4" t="s">
        <v>276</v>
      </c>
      <c r="C8" s="4" t="s">
        <v>277</v>
      </c>
      <c r="D8" s="4" t="s">
        <v>278</v>
      </c>
      <c r="E8" s="4" t="s">
        <v>279</v>
      </c>
      <c r="F8" s="4" t="s">
        <v>280</v>
      </c>
      <c r="G8" s="4" t="s">
        <v>281</v>
      </c>
      <c r="H8" s="4">
        <v>2024</v>
      </c>
      <c r="I8" s="4">
        <v>141</v>
      </c>
      <c r="J8" s="4">
        <v>13</v>
      </c>
      <c r="K8" s="4" t="s">
        <v>240</v>
      </c>
      <c r="L8" s="4" t="s">
        <v>240</v>
      </c>
      <c r="M8" s="4" t="s">
        <v>240</v>
      </c>
      <c r="N8" s="4" t="s">
        <v>240</v>
      </c>
      <c r="O8" s="4" t="s">
        <v>240</v>
      </c>
      <c r="P8" s="4" t="s">
        <v>240</v>
      </c>
      <c r="Q8" s="4" t="s">
        <v>240</v>
      </c>
      <c r="R8" s="4" t="s">
        <v>282</v>
      </c>
      <c r="S8" s="4" t="str">
        <f>HYPERLINK("http://dx.doi.org/10.1002/app.55169","http://dx.doi.org/10.1002/app.55169")</f>
        <v>http://dx.doi.org/10.1002/app.55169</v>
      </c>
      <c r="T8" s="4" t="s">
        <v>240</v>
      </c>
      <c r="U8" s="4" t="s">
        <v>283</v>
      </c>
      <c r="V8" s="4" t="s">
        <v>284</v>
      </c>
      <c r="W8" s="4" t="str">
        <f>HYPERLINK("https%3A%2F%2Fwww.webofscience.com%2Fwos%2Fwoscc%2Ffull-record%2FWOS:001138650200001","View Full Record in Web of Science")</f>
        <v>View Full Record in Web of Science</v>
      </c>
    </row>
    <row r="9" spans="1:23">
      <c r="A9" s="4" t="s">
        <v>233</v>
      </c>
      <c r="B9" s="4" t="s">
        <v>285</v>
      </c>
      <c r="C9" s="4" t="s">
        <v>286</v>
      </c>
      <c r="D9" s="4" t="s">
        <v>287</v>
      </c>
      <c r="E9" s="4" t="s">
        <v>288</v>
      </c>
      <c r="F9" s="4" t="s">
        <v>240</v>
      </c>
      <c r="G9" s="4" t="s">
        <v>240</v>
      </c>
      <c r="H9" s="4">
        <v>2024</v>
      </c>
      <c r="I9" s="4">
        <v>12</v>
      </c>
      <c r="J9" s="4" t="s">
        <v>240</v>
      </c>
      <c r="K9" s="4" t="s">
        <v>240</v>
      </c>
      <c r="L9" s="4" t="s">
        <v>240</v>
      </c>
      <c r="M9" s="4" t="s">
        <v>240</v>
      </c>
      <c r="N9" s="4" t="s">
        <v>240</v>
      </c>
      <c r="O9" s="4">
        <v>136041</v>
      </c>
      <c r="P9" s="4">
        <v>136053</v>
      </c>
      <c r="Q9" s="4" t="s">
        <v>240</v>
      </c>
      <c r="R9" s="4" t="s">
        <v>289</v>
      </c>
      <c r="S9" s="4" t="str">
        <f>HYPERLINK("http://dx.doi.org/10.1109/ACCESS.2024.3462964","http://dx.doi.org/10.1109/ACCESS.2024.3462964")</f>
        <v>http://dx.doi.org/10.1109/ACCESS.2024.3462964</v>
      </c>
      <c r="T9" s="4" t="s">
        <v>240</v>
      </c>
      <c r="U9" s="4" t="s">
        <v>240</v>
      </c>
      <c r="V9" s="4" t="s">
        <v>290</v>
      </c>
      <c r="W9" s="4" t="str">
        <f>HYPERLINK("https%3A%2F%2Fwww.webofscience.com%2Fwos%2Fwoscc%2Ffull-record%2FWOS:001327303100001","View Full Record in Web of Science")</f>
        <v>View Full Record in Web of Science</v>
      </c>
    </row>
    <row r="10" spans="1:23">
      <c r="A10" s="4" t="s">
        <v>233</v>
      </c>
      <c r="B10" s="4" t="s">
        <v>291</v>
      </c>
      <c r="C10" s="4" t="s">
        <v>292</v>
      </c>
      <c r="D10" s="4" t="s">
        <v>293</v>
      </c>
      <c r="E10" s="4" t="s">
        <v>294</v>
      </c>
      <c r="F10" s="4" t="s">
        <v>295</v>
      </c>
      <c r="G10" s="4" t="s">
        <v>296</v>
      </c>
      <c r="H10" s="4">
        <v>2024</v>
      </c>
      <c r="I10" s="4">
        <v>80</v>
      </c>
      <c r="J10" s="4" t="s">
        <v>240</v>
      </c>
      <c r="K10" s="4" t="s">
        <v>240</v>
      </c>
      <c r="L10" s="4">
        <v>1</v>
      </c>
      <c r="M10" s="4" t="s">
        <v>240</v>
      </c>
      <c r="N10" s="4" t="s">
        <v>240</v>
      </c>
      <c r="O10" s="4">
        <v>71</v>
      </c>
      <c r="P10" s="4">
        <v>71</v>
      </c>
      <c r="Q10" s="4" t="s">
        <v>240</v>
      </c>
      <c r="R10" s="4" t="s">
        <v>240</v>
      </c>
      <c r="S10" s="4" t="s">
        <v>240</v>
      </c>
      <c r="T10" s="4" t="s">
        <v>240</v>
      </c>
      <c r="U10" s="4" t="s">
        <v>240</v>
      </c>
      <c r="V10" s="4" t="s">
        <v>297</v>
      </c>
      <c r="W10" s="4" t="str">
        <f>HYPERLINK("https%3A%2F%2Fwww.webofscience.com%2Fwos%2Fwoscc%2Ffull-record%2FWOS:001275301500142","View Full Record in Web of Science")</f>
        <v>View Full Record in Web of Science</v>
      </c>
    </row>
    <row r="11" spans="1:23">
      <c r="A11" s="4" t="s">
        <v>233</v>
      </c>
      <c r="B11" s="4" t="s">
        <v>298</v>
      </c>
      <c r="C11" s="4" t="s">
        <v>299</v>
      </c>
      <c r="D11" s="4" t="s">
        <v>300</v>
      </c>
      <c r="E11" s="4" t="s">
        <v>301</v>
      </c>
      <c r="F11" s="4" t="s">
        <v>302</v>
      </c>
      <c r="G11" s="4" t="s">
        <v>303</v>
      </c>
      <c r="H11" s="4">
        <v>2024</v>
      </c>
      <c r="I11" s="4">
        <v>435</v>
      </c>
      <c r="J11" s="4" t="s">
        <v>240</v>
      </c>
      <c r="K11" s="4" t="s">
        <v>240</v>
      </c>
      <c r="L11" s="4" t="s">
        <v>240</v>
      </c>
      <c r="M11" s="4" t="s">
        <v>240</v>
      </c>
      <c r="N11" s="4" t="s">
        <v>240</v>
      </c>
      <c r="O11" s="4" t="s">
        <v>240</v>
      </c>
      <c r="P11" s="4" t="s">
        <v>240</v>
      </c>
      <c r="Q11" s="4">
        <v>140543</v>
      </c>
      <c r="R11" s="4" t="s">
        <v>304</v>
      </c>
      <c r="S11" s="4" t="str">
        <f>HYPERLINK("http://dx.doi.org/10.1016/j.jclepro.2023.140543","http://dx.doi.org/10.1016/j.jclepro.2023.140543")</f>
        <v>http://dx.doi.org/10.1016/j.jclepro.2023.140543</v>
      </c>
      <c r="T11" s="4" t="s">
        <v>240</v>
      </c>
      <c r="U11" s="4" t="s">
        <v>283</v>
      </c>
      <c r="V11" s="4" t="s">
        <v>305</v>
      </c>
      <c r="W11" s="4" t="str">
        <f>HYPERLINK("https%3A%2F%2Fwww.webofscience.com%2Fwos%2Fwoscc%2Ffull-record%2FWOS:001154144500001","View Full Record in Web of Science")</f>
        <v>View Full Record in Web of Science</v>
      </c>
    </row>
    <row r="12" spans="1:23">
      <c r="A12" s="4" t="s">
        <v>233</v>
      </c>
      <c r="B12" s="4" t="s">
        <v>306</v>
      </c>
      <c r="C12" s="4" t="s">
        <v>307</v>
      </c>
      <c r="D12" s="4" t="s">
        <v>308</v>
      </c>
      <c r="E12" s="4" t="s">
        <v>309</v>
      </c>
      <c r="F12" s="4" t="s">
        <v>310</v>
      </c>
      <c r="G12" s="4" t="s">
        <v>311</v>
      </c>
      <c r="H12" s="4">
        <v>2024</v>
      </c>
      <c r="I12" s="4">
        <v>193</v>
      </c>
      <c r="J12" s="4" t="s">
        <v>240</v>
      </c>
      <c r="K12" s="4" t="s">
        <v>240</v>
      </c>
      <c r="L12" s="4" t="s">
        <v>240</v>
      </c>
      <c r="M12" s="4" t="s">
        <v>240</v>
      </c>
      <c r="N12" s="4" t="s">
        <v>240</v>
      </c>
      <c r="O12" s="4">
        <v>22</v>
      </c>
      <c r="P12" s="4">
        <v>28</v>
      </c>
      <c r="Q12" s="4" t="s">
        <v>240</v>
      </c>
      <c r="R12" s="4" t="s">
        <v>312</v>
      </c>
      <c r="S12" s="4" t="str">
        <f>HYPERLINK("http://dx.doi.org/10.1016/j.jmst.2024.01.019","http://dx.doi.org/10.1016/j.jmst.2024.01.019")</f>
        <v>http://dx.doi.org/10.1016/j.jmst.2024.01.019</v>
      </c>
      <c r="T12" s="4" t="s">
        <v>240</v>
      </c>
      <c r="U12" s="4" t="s">
        <v>242</v>
      </c>
      <c r="V12" s="4" t="s">
        <v>313</v>
      </c>
      <c r="W12" s="4" t="str">
        <f>HYPERLINK("https%3A%2F%2Fwww.webofscience.com%2Fwos%2Fwoscc%2Ffull-record%2FWOS:001223265400001","View Full Record in Web of Science")</f>
        <v>View Full Record in Web of Science</v>
      </c>
    </row>
    <row r="13" spans="1:23">
      <c r="A13" s="4" t="s">
        <v>233</v>
      </c>
      <c r="B13" s="4" t="s">
        <v>314</v>
      </c>
      <c r="C13" s="4" t="s">
        <v>315</v>
      </c>
      <c r="D13" s="4" t="s">
        <v>316</v>
      </c>
      <c r="E13" s="4" t="s">
        <v>317</v>
      </c>
      <c r="F13" s="4" t="s">
        <v>318</v>
      </c>
      <c r="G13" s="4" t="s">
        <v>296</v>
      </c>
      <c r="H13" s="4">
        <v>2024</v>
      </c>
      <c r="I13" s="4">
        <v>200</v>
      </c>
      <c r="J13" s="4">
        <v>3</v>
      </c>
      <c r="K13" s="4" t="s">
        <v>240</v>
      </c>
      <c r="L13" s="4" t="s">
        <v>240</v>
      </c>
      <c r="M13" s="4" t="s">
        <v>240</v>
      </c>
      <c r="N13" s="4" t="s">
        <v>240</v>
      </c>
      <c r="O13" s="4">
        <v>1131</v>
      </c>
      <c r="P13" s="4">
        <v>1159</v>
      </c>
      <c r="Q13" s="4" t="s">
        <v>240</v>
      </c>
      <c r="R13" s="4" t="s">
        <v>319</v>
      </c>
      <c r="S13" s="4" t="str">
        <f>HYPERLINK("http://dx.doi.org/10.1007/s10957-023-02369-z","http://dx.doi.org/10.1007/s10957-023-02369-z")</f>
        <v>http://dx.doi.org/10.1007/s10957-023-02369-z</v>
      </c>
      <c r="T13" s="4" t="s">
        <v>240</v>
      </c>
      <c r="U13" s="4" t="s">
        <v>283</v>
      </c>
      <c r="V13" s="4" t="s">
        <v>320</v>
      </c>
      <c r="W13" s="4" t="str">
        <f>HYPERLINK("https%3A%2F%2Fwww.webofscience.com%2Fwos%2Fwoscc%2Ffull-record%2FWOS:001147646800001","View Full Record in Web of Science")</f>
        <v>View Full Record in Web of Science</v>
      </c>
    </row>
    <row r="14" spans="1:23">
      <c r="A14" s="4" t="s">
        <v>233</v>
      </c>
      <c r="B14" s="4" t="s">
        <v>321</v>
      </c>
      <c r="C14" s="4" t="s">
        <v>322</v>
      </c>
      <c r="D14" s="4" t="s">
        <v>323</v>
      </c>
      <c r="E14" s="4" t="s">
        <v>324</v>
      </c>
      <c r="F14" s="4" t="s">
        <v>240</v>
      </c>
      <c r="G14" s="4" t="s">
        <v>325</v>
      </c>
      <c r="H14" s="4">
        <v>2024</v>
      </c>
      <c r="I14" s="4">
        <v>14</v>
      </c>
      <c r="J14" s="4">
        <v>1</v>
      </c>
      <c r="K14" s="4" t="s">
        <v>240</v>
      </c>
      <c r="L14" s="4" t="s">
        <v>240</v>
      </c>
      <c r="M14" s="4" t="s">
        <v>240</v>
      </c>
      <c r="N14" s="4" t="s">
        <v>240</v>
      </c>
      <c r="O14" s="4" t="s">
        <v>240</v>
      </c>
      <c r="P14" s="4" t="s">
        <v>240</v>
      </c>
      <c r="Q14" s="4">
        <v>3036</v>
      </c>
      <c r="R14" s="4" t="s">
        <v>326</v>
      </c>
      <c r="S14" s="4" t="str">
        <f>HYPERLINK("http://dx.doi.org/10.1038/s41598-024-52911-w","http://dx.doi.org/10.1038/s41598-024-52911-w")</f>
        <v>http://dx.doi.org/10.1038/s41598-024-52911-w</v>
      </c>
      <c r="T14" s="4" t="s">
        <v>240</v>
      </c>
      <c r="U14" s="4" t="s">
        <v>240</v>
      </c>
      <c r="V14" s="4" t="s">
        <v>327</v>
      </c>
      <c r="W14" s="4" t="str">
        <f>HYPERLINK("https%3A%2F%2Fwww.webofscience.com%2Fwos%2Fwoscc%2Ffull-record%2FWOS:001158746700042","View Full Record in Web of Science")</f>
        <v>View Full Record in Web of Science</v>
      </c>
    </row>
    <row r="15" spans="1:23">
      <c r="A15" s="4" t="s">
        <v>233</v>
      </c>
      <c r="B15" s="4" t="s">
        <v>328</v>
      </c>
      <c r="C15" s="4" t="s">
        <v>329</v>
      </c>
      <c r="D15" s="4" t="s">
        <v>330</v>
      </c>
      <c r="E15" s="4" t="s">
        <v>331</v>
      </c>
      <c r="F15" s="4" t="s">
        <v>332</v>
      </c>
      <c r="G15" s="4" t="s">
        <v>333</v>
      </c>
      <c r="H15" s="4">
        <v>2024</v>
      </c>
      <c r="I15" s="4">
        <v>365</v>
      </c>
      <c r="J15" s="4" t="s">
        <v>240</v>
      </c>
      <c r="K15" s="4" t="s">
        <v>240</v>
      </c>
      <c r="L15" s="4" t="s">
        <v>240</v>
      </c>
      <c r="M15" s="4" t="s">
        <v>240</v>
      </c>
      <c r="N15" s="4" t="s">
        <v>240</v>
      </c>
      <c r="O15" s="4" t="s">
        <v>240</v>
      </c>
      <c r="P15" s="4" t="s">
        <v>240</v>
      </c>
      <c r="Q15" s="4">
        <v>131237</v>
      </c>
      <c r="R15" s="4" t="s">
        <v>334</v>
      </c>
      <c r="S15" s="4" t="str">
        <f>HYPERLINK("http://dx.doi.org/10.1016/j.fuel.2024.131237","http://dx.doi.org/10.1016/j.fuel.2024.131237")</f>
        <v>http://dx.doi.org/10.1016/j.fuel.2024.131237</v>
      </c>
      <c r="T15" s="4" t="s">
        <v>240</v>
      </c>
      <c r="U15" s="4" t="s">
        <v>335</v>
      </c>
      <c r="V15" s="4" t="s">
        <v>336</v>
      </c>
      <c r="W15" s="4" t="str">
        <f>HYPERLINK("https%3A%2F%2Fwww.webofscience.com%2Fwos%2Fwoscc%2Ffull-record%2FWOS:001199114900001","View Full Record in Web of Science")</f>
        <v>View Full Record in Web of Science</v>
      </c>
    </row>
    <row r="16" spans="1:23">
      <c r="A16" s="4" t="s">
        <v>233</v>
      </c>
      <c r="B16" s="4" t="s">
        <v>337</v>
      </c>
      <c r="C16" s="4" t="s">
        <v>338</v>
      </c>
      <c r="D16" s="4" t="s">
        <v>339</v>
      </c>
      <c r="E16" s="4" t="s">
        <v>340</v>
      </c>
      <c r="F16" s="4" t="s">
        <v>341</v>
      </c>
      <c r="G16" s="4" t="s">
        <v>342</v>
      </c>
      <c r="H16" s="4">
        <v>2024</v>
      </c>
      <c r="I16" s="4">
        <v>328</v>
      </c>
      <c r="J16" s="4" t="s">
        <v>240</v>
      </c>
      <c r="K16" s="4" t="s">
        <v>240</v>
      </c>
      <c r="L16" s="4" t="s">
        <v>240</v>
      </c>
      <c r="M16" s="4" t="s">
        <v>240</v>
      </c>
      <c r="N16" s="4" t="s">
        <v>240</v>
      </c>
      <c r="O16" s="4" t="s">
        <v>240</v>
      </c>
      <c r="P16" s="4" t="s">
        <v>240</v>
      </c>
      <c r="Q16" s="4">
        <v>112879</v>
      </c>
      <c r="R16" s="4" t="s">
        <v>343</v>
      </c>
      <c r="S16" s="4" t="str">
        <f>HYPERLINK("http://dx.doi.org/10.1016/j.scienta.2024.112879","http://dx.doi.org/10.1016/j.scienta.2024.112879")</f>
        <v>http://dx.doi.org/10.1016/j.scienta.2024.112879</v>
      </c>
      <c r="T16" s="4" t="s">
        <v>240</v>
      </c>
      <c r="U16" s="4" t="s">
        <v>283</v>
      </c>
      <c r="V16" s="4" t="s">
        <v>344</v>
      </c>
      <c r="W16" s="4" t="str">
        <f>HYPERLINK("https%3A%2F%2Fwww.webofscience.com%2Fwos%2Fwoscc%2Ffull-record%2FWOS:001174393700001","View Full Record in Web of Science")</f>
        <v>View Full Record in Web of Science</v>
      </c>
    </row>
    <row r="17" spans="1:23">
      <c r="A17" s="4" t="s">
        <v>233</v>
      </c>
      <c r="B17" s="4" t="s">
        <v>345</v>
      </c>
      <c r="C17" s="4" t="s">
        <v>346</v>
      </c>
      <c r="D17" s="4" t="s">
        <v>246</v>
      </c>
      <c r="E17" s="4" t="s">
        <v>240</v>
      </c>
      <c r="F17" s="4" t="s">
        <v>247</v>
      </c>
      <c r="G17" s="4" t="s">
        <v>240</v>
      </c>
      <c r="H17" s="4">
        <v>2024</v>
      </c>
      <c r="I17" s="4">
        <v>9</v>
      </c>
      <c r="J17" s="4">
        <v>6</v>
      </c>
      <c r="K17" s="4" t="s">
        <v>240</v>
      </c>
      <c r="L17" s="4" t="s">
        <v>240</v>
      </c>
      <c r="M17" s="4" t="s">
        <v>240</v>
      </c>
      <c r="N17" s="4" t="s">
        <v>240</v>
      </c>
      <c r="O17" s="4">
        <v>14697</v>
      </c>
      <c r="P17" s="4">
        <v>14730</v>
      </c>
      <c r="Q17" s="4" t="s">
        <v>240</v>
      </c>
      <c r="R17" s="4" t="s">
        <v>347</v>
      </c>
      <c r="S17" s="4" t="str">
        <f>HYPERLINK("http://dx.doi.org/10.3934/math.2024715","http://dx.doi.org/10.3934/math.2024715")</f>
        <v>http://dx.doi.org/10.3934/math.2024715</v>
      </c>
      <c r="T17" s="4" t="s">
        <v>240</v>
      </c>
      <c r="U17" s="4" t="s">
        <v>240</v>
      </c>
      <c r="V17" s="4" t="s">
        <v>348</v>
      </c>
      <c r="W17" s="4" t="str">
        <f>HYPERLINK("https%3A%2F%2Fwww.webofscience.com%2Fwos%2Fwoscc%2Ffull-record%2FWOS:001222932700007","View Full Record in Web of Science")</f>
        <v>View Full Record in Web of Science</v>
      </c>
    </row>
    <row r="18" spans="1:23">
      <c r="A18" s="4" t="s">
        <v>233</v>
      </c>
      <c r="B18" s="4" t="s">
        <v>349</v>
      </c>
      <c r="C18" s="4" t="s">
        <v>350</v>
      </c>
      <c r="D18" s="4" t="s">
        <v>246</v>
      </c>
      <c r="E18" s="4" t="s">
        <v>240</v>
      </c>
      <c r="F18" s="4" t="s">
        <v>247</v>
      </c>
      <c r="G18" s="4" t="s">
        <v>240</v>
      </c>
      <c r="H18" s="4">
        <v>2024</v>
      </c>
      <c r="I18" s="4">
        <v>9</v>
      </c>
      <c r="J18" s="4">
        <v>4</v>
      </c>
      <c r="K18" s="4" t="s">
        <v>240</v>
      </c>
      <c r="L18" s="4" t="s">
        <v>240</v>
      </c>
      <c r="M18" s="4" t="s">
        <v>240</v>
      </c>
      <c r="N18" s="4" t="s">
        <v>240</v>
      </c>
      <c r="O18" s="4">
        <v>8043</v>
      </c>
      <c r="P18" s="4">
        <v>8062</v>
      </c>
      <c r="Q18" s="4" t="s">
        <v>240</v>
      </c>
      <c r="R18" s="4" t="s">
        <v>351</v>
      </c>
      <c r="S18" s="4" t="str">
        <f>HYPERLINK("http://dx.doi.org/10.3934/math.2024391","http://dx.doi.org/10.3934/math.2024391")</f>
        <v>http://dx.doi.org/10.3934/math.2024391</v>
      </c>
      <c r="T18" s="4" t="s">
        <v>240</v>
      </c>
      <c r="U18" s="4" t="s">
        <v>240</v>
      </c>
      <c r="V18" s="4" t="s">
        <v>352</v>
      </c>
      <c r="W18" s="4" t="str">
        <f>HYPERLINK("https%3A%2F%2Fwww.webofscience.com%2Fwos%2Fwoscc%2Ffull-record%2FWOS:001173055200003","View Full Record in Web of Science")</f>
        <v>View Full Record in Web of Science</v>
      </c>
    </row>
    <row r="19" spans="1:23">
      <c r="A19" s="4" t="s">
        <v>233</v>
      </c>
      <c r="B19" s="4" t="s">
        <v>353</v>
      </c>
      <c r="C19" s="4" t="s">
        <v>354</v>
      </c>
      <c r="D19" s="4" t="s">
        <v>293</v>
      </c>
      <c r="E19" s="4" t="s">
        <v>294</v>
      </c>
      <c r="F19" s="4" t="s">
        <v>295</v>
      </c>
      <c r="G19" s="4" t="s">
        <v>296</v>
      </c>
      <c r="H19" s="4">
        <v>2024</v>
      </c>
      <c r="I19" s="4">
        <v>80</v>
      </c>
      <c r="J19" s="4" t="s">
        <v>240</v>
      </c>
      <c r="K19" s="4" t="s">
        <v>240</v>
      </c>
      <c r="L19" s="4">
        <v>1</v>
      </c>
      <c r="M19" s="4" t="s">
        <v>240</v>
      </c>
      <c r="N19" s="4" t="s">
        <v>240</v>
      </c>
      <c r="O19" s="4">
        <v>29</v>
      </c>
      <c r="P19" s="4">
        <v>29</v>
      </c>
      <c r="Q19" s="4" t="s">
        <v>240</v>
      </c>
      <c r="R19" s="4" t="s">
        <v>240</v>
      </c>
      <c r="S19" s="4" t="s">
        <v>240</v>
      </c>
      <c r="T19" s="4" t="s">
        <v>240</v>
      </c>
      <c r="U19" s="4" t="s">
        <v>240</v>
      </c>
      <c r="V19" s="4" t="s">
        <v>355</v>
      </c>
      <c r="W19" s="4" t="str">
        <f>HYPERLINK("https%3A%2F%2Fwww.webofscience.com%2Fwos%2Fwoscc%2Ffull-record%2FWOS:001275301500053","View Full Record in Web of Science")</f>
        <v>View Full Record in Web of Science</v>
      </c>
    </row>
    <row r="20" spans="1:23">
      <c r="A20" s="4" t="s">
        <v>233</v>
      </c>
      <c r="B20" s="4" t="s">
        <v>356</v>
      </c>
      <c r="C20" s="4" t="s">
        <v>357</v>
      </c>
      <c r="D20" s="4" t="s">
        <v>358</v>
      </c>
      <c r="E20" s="4" t="s">
        <v>359</v>
      </c>
      <c r="F20" s="4" t="s">
        <v>360</v>
      </c>
      <c r="G20" s="4" t="s">
        <v>361</v>
      </c>
      <c r="H20" s="4">
        <v>2024</v>
      </c>
      <c r="I20" s="4">
        <v>41</v>
      </c>
      <c r="J20" s="4">
        <v>2</v>
      </c>
      <c r="K20" s="4" t="s">
        <v>240</v>
      </c>
      <c r="L20" s="4" t="s">
        <v>240</v>
      </c>
      <c r="M20" s="4" t="s">
        <v>240</v>
      </c>
      <c r="N20" s="4" t="s">
        <v>240</v>
      </c>
      <c r="O20" s="4">
        <v>1207</v>
      </c>
      <c r="P20" s="4">
        <v>1221</v>
      </c>
      <c r="Q20" s="4" t="s">
        <v>240</v>
      </c>
      <c r="R20" s="4" t="s">
        <v>362</v>
      </c>
      <c r="S20" s="4" t="str">
        <f>HYPERLINK("http://dx.doi.org/10.1007/s13160-024-00650-w","http://dx.doi.org/10.1007/s13160-024-00650-w")</f>
        <v>http://dx.doi.org/10.1007/s13160-024-00650-w</v>
      </c>
      <c r="T20" s="4" t="s">
        <v>240</v>
      </c>
      <c r="U20" s="4" t="s">
        <v>242</v>
      </c>
      <c r="V20" s="4" t="s">
        <v>363</v>
      </c>
      <c r="W20" s="4" t="str">
        <f>HYPERLINK("https%3A%2F%2Fwww.webofscience.com%2Fwos%2Fwoscc%2Ffull-record%2FWOS:001184116900001","View Full Record in Web of Science")</f>
        <v>View Full Record in Web of Science</v>
      </c>
    </row>
    <row r="21" spans="1:23">
      <c r="A21" s="4" t="s">
        <v>233</v>
      </c>
      <c r="B21" s="4" t="s">
        <v>364</v>
      </c>
      <c r="C21" s="4" t="s">
        <v>365</v>
      </c>
      <c r="D21" s="4" t="s">
        <v>366</v>
      </c>
      <c r="E21" s="4" t="s">
        <v>367</v>
      </c>
      <c r="F21" s="4" t="s">
        <v>368</v>
      </c>
      <c r="G21" s="4" t="s">
        <v>369</v>
      </c>
      <c r="H21" s="4">
        <v>2024</v>
      </c>
      <c r="I21" s="4">
        <v>20</v>
      </c>
      <c r="J21" s="4">
        <v>9</v>
      </c>
      <c r="K21" s="4" t="s">
        <v>240</v>
      </c>
      <c r="L21" s="4" t="s">
        <v>240</v>
      </c>
      <c r="M21" s="4" t="s">
        <v>240</v>
      </c>
      <c r="N21" s="4" t="s">
        <v>240</v>
      </c>
      <c r="O21" s="4">
        <v>3031</v>
      </c>
      <c r="P21" s="4">
        <v>3047</v>
      </c>
      <c r="Q21" s="4" t="s">
        <v>240</v>
      </c>
      <c r="R21" s="4" t="s">
        <v>370</v>
      </c>
      <c r="S21" s="4" t="str">
        <f>HYPERLINK("http://dx.doi.org/10.3934/jimo.2024040","http://dx.doi.org/10.3934/jimo.2024040")</f>
        <v>http://dx.doi.org/10.3934/jimo.2024040</v>
      </c>
      <c r="T21" s="4" t="s">
        <v>240</v>
      </c>
      <c r="U21" s="4" t="s">
        <v>242</v>
      </c>
      <c r="V21" s="4" t="s">
        <v>371</v>
      </c>
      <c r="W21" s="4" t="str">
        <f>HYPERLINK("https%3A%2F%2Fwww.webofscience.com%2Fwos%2Fwoscc%2Ffull-record%2FWOS:001187569500001","View Full Record in Web of Science")</f>
        <v>View Full Record in Web of Science</v>
      </c>
    </row>
    <row r="22" spans="1:23">
      <c r="A22" s="4" t="s">
        <v>233</v>
      </c>
      <c r="B22" s="4" t="s">
        <v>244</v>
      </c>
      <c r="C22" s="4" t="s">
        <v>245</v>
      </c>
      <c r="D22" s="4" t="s">
        <v>246</v>
      </c>
      <c r="E22" s="4" t="s">
        <v>240</v>
      </c>
      <c r="F22" s="4" t="s">
        <v>247</v>
      </c>
      <c r="G22" s="4" t="s">
        <v>240</v>
      </c>
      <c r="H22" s="4">
        <v>2024</v>
      </c>
      <c r="I22" s="4">
        <v>9</v>
      </c>
      <c r="J22" s="4">
        <v>6</v>
      </c>
      <c r="K22" s="4" t="s">
        <v>240</v>
      </c>
      <c r="L22" s="4" t="s">
        <v>240</v>
      </c>
      <c r="M22" s="4" t="s">
        <v>240</v>
      </c>
      <c r="N22" s="4" t="s">
        <v>240</v>
      </c>
      <c r="O22" s="4">
        <v>14325</v>
      </c>
      <c r="P22" s="4">
        <v>14357</v>
      </c>
      <c r="Q22" s="4" t="s">
        <v>240</v>
      </c>
      <c r="R22" s="4" t="s">
        <v>248</v>
      </c>
      <c r="S22" s="4" t="str">
        <f>HYPERLINK("http://dx.doi.org/10.3934/math.2024697","http://dx.doi.org/10.3934/math.2024697")</f>
        <v>http://dx.doi.org/10.3934/math.2024697</v>
      </c>
      <c r="T22" s="4" t="s">
        <v>240</v>
      </c>
      <c r="U22" s="4" t="s">
        <v>240</v>
      </c>
      <c r="V22" s="4" t="s">
        <v>372</v>
      </c>
      <c r="W22" s="4" t="str">
        <f>HYPERLINK("https%3A%2F%2Fwww.webofscience.com%2Fwos%2Fwoscc%2Ffull-record%2FWOS:001216328000001","View Full Record in Web of Science")</f>
        <v>View Full Record in Web of Science</v>
      </c>
    </row>
    <row r="23" spans="1:23">
      <c r="A23" s="4" t="s">
        <v>233</v>
      </c>
      <c r="B23" s="4" t="s">
        <v>373</v>
      </c>
      <c r="C23" s="4" t="s">
        <v>374</v>
      </c>
      <c r="D23" s="4" t="s">
        <v>375</v>
      </c>
      <c r="E23" s="4" t="s">
        <v>376</v>
      </c>
      <c r="F23" s="4" t="s">
        <v>377</v>
      </c>
      <c r="G23" s="4" t="s">
        <v>378</v>
      </c>
      <c r="H23" s="4">
        <v>2024</v>
      </c>
      <c r="I23" s="4">
        <v>17</v>
      </c>
      <c r="J23" s="4">
        <v>4</v>
      </c>
      <c r="K23" s="4" t="s">
        <v>240</v>
      </c>
      <c r="L23" s="4" t="s">
        <v>240</v>
      </c>
      <c r="M23" s="4" t="s">
        <v>240</v>
      </c>
      <c r="N23" s="4" t="s">
        <v>240</v>
      </c>
      <c r="O23" s="4" t="s">
        <v>240</v>
      </c>
      <c r="P23" s="4" t="s">
        <v>240</v>
      </c>
      <c r="Q23" s="4">
        <v>105719</v>
      </c>
      <c r="R23" s="4" t="s">
        <v>379</v>
      </c>
      <c r="S23" s="4" t="str">
        <f>HYPERLINK("http://dx.doi.org/10.1016/j.arabjc.2024.105719","http://dx.doi.org/10.1016/j.arabjc.2024.105719")</f>
        <v>http://dx.doi.org/10.1016/j.arabjc.2024.105719</v>
      </c>
      <c r="T23" s="4" t="s">
        <v>240</v>
      </c>
      <c r="U23" s="4" t="s">
        <v>242</v>
      </c>
      <c r="V23" s="4" t="s">
        <v>380</v>
      </c>
      <c r="W23" s="4" t="str">
        <f>HYPERLINK("https%3A%2F%2Fwww.webofscience.com%2Fwos%2Fwoscc%2Ffull-record%2FWOS:001209209300001","View Full Record in Web of Science")</f>
        <v>View Full Record in Web of Science</v>
      </c>
    </row>
    <row r="24" spans="1:23">
      <c r="A24" s="4" t="s">
        <v>233</v>
      </c>
      <c r="B24" s="4" t="s">
        <v>381</v>
      </c>
      <c r="C24" s="4" t="s">
        <v>382</v>
      </c>
      <c r="D24" s="4" t="s">
        <v>383</v>
      </c>
      <c r="E24" s="4" t="s">
        <v>384</v>
      </c>
      <c r="F24" s="4" t="s">
        <v>385</v>
      </c>
      <c r="G24" s="4" t="s">
        <v>386</v>
      </c>
      <c r="H24" s="4">
        <v>2024</v>
      </c>
      <c r="I24" s="4" t="s">
        <v>240</v>
      </c>
      <c r="J24" s="4" t="s">
        <v>240</v>
      </c>
      <c r="K24" s="4" t="s">
        <v>240</v>
      </c>
      <c r="L24" s="4" t="s">
        <v>240</v>
      </c>
      <c r="M24" s="4" t="s">
        <v>240</v>
      </c>
      <c r="N24" s="4" t="s">
        <v>240</v>
      </c>
      <c r="O24" s="4" t="s">
        <v>240</v>
      </c>
      <c r="P24" s="4" t="s">
        <v>240</v>
      </c>
      <c r="Q24" s="4" t="s">
        <v>240</v>
      </c>
      <c r="R24" s="4" t="s">
        <v>387</v>
      </c>
      <c r="S24" s="4" t="str">
        <f>HYPERLINK("http://dx.doi.org/10.1080/13467581.2024.2320334","http://dx.doi.org/10.1080/13467581.2024.2320334")</f>
        <v>http://dx.doi.org/10.1080/13467581.2024.2320334</v>
      </c>
      <c r="T24" s="4" t="s">
        <v>240</v>
      </c>
      <c r="U24" s="4" t="s">
        <v>335</v>
      </c>
      <c r="V24" s="4" t="s">
        <v>388</v>
      </c>
      <c r="W24" s="4" t="str">
        <f>HYPERLINK("https%3A%2F%2Fwww.webofscience.com%2Fwos%2Fwoscc%2Ffull-record%2FWOS:001170838900001","View Full Record in Web of Science")</f>
        <v>View Full Record in Web of Science</v>
      </c>
    </row>
    <row r="25" spans="1:23">
      <c r="A25" s="4" t="s">
        <v>233</v>
      </c>
      <c r="B25" s="4" t="s">
        <v>389</v>
      </c>
      <c r="C25" s="4" t="s">
        <v>390</v>
      </c>
      <c r="D25" s="4" t="s">
        <v>391</v>
      </c>
      <c r="E25" s="4" t="s">
        <v>392</v>
      </c>
      <c r="F25" s="4" t="s">
        <v>240</v>
      </c>
      <c r="G25" s="4" t="s">
        <v>393</v>
      </c>
      <c r="H25" s="4">
        <v>2024</v>
      </c>
      <c r="I25" s="4">
        <v>2024</v>
      </c>
      <c r="J25" s="4">
        <v>1</v>
      </c>
      <c r="K25" s="4" t="s">
        <v>240</v>
      </c>
      <c r="L25" s="4" t="s">
        <v>240</v>
      </c>
      <c r="M25" s="4" t="s">
        <v>240</v>
      </c>
      <c r="N25" s="4" t="s">
        <v>240</v>
      </c>
      <c r="O25" s="4" t="s">
        <v>240</v>
      </c>
      <c r="P25" s="4" t="s">
        <v>240</v>
      </c>
      <c r="Q25" s="4">
        <v>19</v>
      </c>
      <c r="R25" s="4" t="s">
        <v>394</v>
      </c>
      <c r="S25" s="4" t="str">
        <f>HYPERLINK("http://dx.doi.org/10.1186/s13660-024-03096-3","http://dx.doi.org/10.1186/s13660-024-03096-3")</f>
        <v>http://dx.doi.org/10.1186/s13660-024-03096-3</v>
      </c>
      <c r="T25" s="4" t="s">
        <v>240</v>
      </c>
      <c r="U25" s="4" t="s">
        <v>240</v>
      </c>
      <c r="V25" s="4" t="s">
        <v>395</v>
      </c>
      <c r="W25" s="4" t="str">
        <f>HYPERLINK("https%3A%2F%2Fwww.webofscience.com%2Fwos%2Fwoscc%2Ffull-record%2FWOS:001304476700001","View Full Record in Web of Science")</f>
        <v>View Full Record in Web of Science</v>
      </c>
    </row>
    <row r="26" spans="1:23">
      <c r="A26" s="4" t="s">
        <v>233</v>
      </c>
      <c r="B26" s="4" t="s">
        <v>396</v>
      </c>
      <c r="C26" s="4" t="s">
        <v>397</v>
      </c>
      <c r="D26" s="4" t="s">
        <v>271</v>
      </c>
      <c r="E26" s="4" t="s">
        <v>240</v>
      </c>
      <c r="F26" s="4" t="s">
        <v>272</v>
      </c>
      <c r="G26" s="4" t="s">
        <v>398</v>
      </c>
      <c r="H26" s="4">
        <v>2024</v>
      </c>
      <c r="I26" s="4">
        <v>8</v>
      </c>
      <c r="J26" s="4" t="s">
        <v>240</v>
      </c>
      <c r="K26" s="4" t="s">
        <v>240</v>
      </c>
      <c r="L26" s="4" t="s">
        <v>240</v>
      </c>
      <c r="M26" s="4" t="s">
        <v>240</v>
      </c>
      <c r="N26" s="4" t="s">
        <v>240</v>
      </c>
      <c r="O26" s="4" t="s">
        <v>240</v>
      </c>
      <c r="P26" s="4" t="s">
        <v>240</v>
      </c>
      <c r="Q26" s="4">
        <v>1358471</v>
      </c>
      <c r="R26" s="4" t="s">
        <v>399</v>
      </c>
      <c r="S26" s="4" t="str">
        <f>HYPERLINK("http://dx.doi.org/10.3389/fsufs.2024.1358471","http://dx.doi.org/10.3389/fsufs.2024.1358471")</f>
        <v>http://dx.doi.org/10.3389/fsufs.2024.1358471</v>
      </c>
      <c r="T26" s="4" t="s">
        <v>240</v>
      </c>
      <c r="U26" s="4" t="s">
        <v>240</v>
      </c>
      <c r="V26" s="4" t="s">
        <v>400</v>
      </c>
      <c r="W26" s="4" t="str">
        <f>HYPERLINK("https%3A%2F%2Fwww.webofscience.com%2Fwos%2Fwoscc%2Ffull-record%2FWOS:001184810900001","View Full Record in Web of Science")</f>
        <v>View Full Record in Web of Science</v>
      </c>
    </row>
    <row r="27" spans="1:23">
      <c r="A27" s="4" t="s">
        <v>233</v>
      </c>
      <c r="B27" s="4" t="s">
        <v>401</v>
      </c>
      <c r="C27" s="4" t="s">
        <v>402</v>
      </c>
      <c r="D27" s="4" t="s">
        <v>403</v>
      </c>
      <c r="E27" s="4" t="s">
        <v>240</v>
      </c>
      <c r="F27" s="4" t="s">
        <v>404</v>
      </c>
      <c r="G27" s="4" t="s">
        <v>405</v>
      </c>
      <c r="H27" s="4">
        <v>2024</v>
      </c>
      <c r="I27" s="4">
        <v>9</v>
      </c>
      <c r="J27" s="4">
        <v>1</v>
      </c>
      <c r="K27" s="4" t="s">
        <v>240</v>
      </c>
      <c r="L27" s="4" t="s">
        <v>240</v>
      </c>
      <c r="M27" s="4" t="s">
        <v>240</v>
      </c>
      <c r="N27" s="4" t="s">
        <v>240</v>
      </c>
      <c r="O27" s="4">
        <v>173</v>
      </c>
      <c r="P27" s="4">
        <v>177</v>
      </c>
      <c r="Q27" s="4" t="s">
        <v>240</v>
      </c>
      <c r="R27" s="4" t="s">
        <v>406</v>
      </c>
      <c r="S27" s="4" t="str">
        <f>HYPERLINK("http://dx.doi.org/10.1080/23802359.2023.2292158","http://dx.doi.org/10.1080/23802359.2023.2292158")</f>
        <v>http://dx.doi.org/10.1080/23802359.2023.2292158</v>
      </c>
      <c r="T27" s="4" t="s">
        <v>240</v>
      </c>
      <c r="U27" s="4" t="s">
        <v>240</v>
      </c>
      <c r="V27" s="4" t="s">
        <v>407</v>
      </c>
      <c r="W27" s="4" t="str">
        <f>HYPERLINK("https%3A%2F%2Fwww.webofscience.com%2Fwos%2Fwoscc%2Ffull-record%2FWOS:001151108500001","View Full Record in Web of Science")</f>
        <v>View Full Record in Web of Science</v>
      </c>
    </row>
    <row r="28" spans="1:23">
      <c r="A28" s="4" t="s">
        <v>233</v>
      </c>
      <c r="B28" s="4" t="s">
        <v>408</v>
      </c>
      <c r="C28" s="4" t="s">
        <v>409</v>
      </c>
      <c r="D28" s="4" t="s">
        <v>410</v>
      </c>
      <c r="E28" s="4" t="s">
        <v>411</v>
      </c>
      <c r="F28" s="4" t="s">
        <v>240</v>
      </c>
      <c r="G28" s="4" t="s">
        <v>412</v>
      </c>
      <c r="H28" s="4">
        <v>2024</v>
      </c>
      <c r="I28" s="4">
        <v>32</v>
      </c>
      <c r="J28" s="4">
        <v>4</v>
      </c>
      <c r="K28" s="4" t="s">
        <v>240</v>
      </c>
      <c r="L28" s="4" t="s">
        <v>240</v>
      </c>
      <c r="M28" s="4" t="s">
        <v>240</v>
      </c>
      <c r="N28" s="4" t="s">
        <v>240</v>
      </c>
      <c r="O28" s="4">
        <v>6776</v>
      </c>
      <c r="P28" s="4">
        <v>6790</v>
      </c>
      <c r="Q28" s="4" t="s">
        <v>240</v>
      </c>
      <c r="R28" s="4" t="s">
        <v>413</v>
      </c>
      <c r="S28" s="4" t="str">
        <f>HYPERLINK("http://dx.doi.org/10.1364/OE.515566","http://dx.doi.org/10.1364/OE.515566")</f>
        <v>http://dx.doi.org/10.1364/OE.515566</v>
      </c>
      <c r="T28" s="4" t="s">
        <v>240</v>
      </c>
      <c r="U28" s="4" t="s">
        <v>240</v>
      </c>
      <c r="V28" s="4" t="s">
        <v>414</v>
      </c>
      <c r="W28" s="4" t="str">
        <f>HYPERLINK("https%3A%2F%2Fwww.webofscience.com%2Fwos%2Fwoscc%2Ffull-record%2FWOS:001208353200001","View Full Record in Web of Science")</f>
        <v>View Full Record in Web of Science</v>
      </c>
    </row>
    <row r="29" spans="1:23">
      <c r="A29" s="4" t="s">
        <v>233</v>
      </c>
      <c r="B29" s="4" t="s">
        <v>415</v>
      </c>
      <c r="C29" s="4" t="s">
        <v>416</v>
      </c>
      <c r="D29" s="4" t="s">
        <v>417</v>
      </c>
      <c r="E29" s="4" t="s">
        <v>240</v>
      </c>
      <c r="F29" s="4" t="s">
        <v>418</v>
      </c>
      <c r="G29" s="4" t="s">
        <v>419</v>
      </c>
      <c r="H29" s="4">
        <v>2024</v>
      </c>
      <c r="I29" s="4">
        <v>7</v>
      </c>
      <c r="J29" s="4">
        <v>5</v>
      </c>
      <c r="K29" s="4" t="s">
        <v>240</v>
      </c>
      <c r="L29" s="4" t="s">
        <v>240</v>
      </c>
      <c r="M29" s="4" t="s">
        <v>240</v>
      </c>
      <c r="N29" s="4" t="s">
        <v>240</v>
      </c>
      <c r="O29" s="4">
        <v>5348</v>
      </c>
      <c r="P29" s="4">
        <v>5357</v>
      </c>
      <c r="Q29" s="4" t="s">
        <v>240</v>
      </c>
      <c r="R29" s="4" t="s">
        <v>420</v>
      </c>
      <c r="S29" s="4" t="str">
        <f>HYPERLINK("http://dx.doi.org/10.1021/acsanm.3c06104","http://dx.doi.org/10.1021/acsanm.3c06104")</f>
        <v>http://dx.doi.org/10.1021/acsanm.3c06104</v>
      </c>
      <c r="T29" s="4" t="s">
        <v>240</v>
      </c>
      <c r="U29" s="4" t="s">
        <v>335</v>
      </c>
      <c r="V29" s="4" t="s">
        <v>421</v>
      </c>
      <c r="W29" s="4" t="str">
        <f>HYPERLINK("https%3A%2F%2Fwww.webofscience.com%2Fwos%2Fwoscc%2Ffull-record%2FWOS:001176057800001","View Full Record in Web of Science")</f>
        <v>View Full Record in Web of Science</v>
      </c>
    </row>
    <row r="30" spans="1:23">
      <c r="A30" s="4" t="s">
        <v>233</v>
      </c>
      <c r="B30" s="4" t="s">
        <v>422</v>
      </c>
      <c r="C30" s="4" t="s">
        <v>423</v>
      </c>
      <c r="D30" s="4" t="s">
        <v>424</v>
      </c>
      <c r="E30" s="4" t="s">
        <v>425</v>
      </c>
      <c r="F30" s="4" t="s">
        <v>426</v>
      </c>
      <c r="G30" s="4" t="s">
        <v>427</v>
      </c>
      <c r="H30" s="4">
        <v>2024</v>
      </c>
      <c r="I30" s="4">
        <v>63</v>
      </c>
      <c r="J30" s="4">
        <v>5</v>
      </c>
      <c r="K30" s="4" t="s">
        <v>240</v>
      </c>
      <c r="L30" s="4" t="s">
        <v>240</v>
      </c>
      <c r="M30" s="4" t="s">
        <v>240</v>
      </c>
      <c r="N30" s="4" t="s">
        <v>240</v>
      </c>
      <c r="O30" s="4">
        <v>2418</v>
      </c>
      <c r="P30" s="4">
        <v>2430</v>
      </c>
      <c r="Q30" s="4" t="s">
        <v>240</v>
      </c>
      <c r="R30" s="4" t="s">
        <v>428</v>
      </c>
      <c r="S30" s="4" t="str">
        <f>HYPERLINK("http://dx.doi.org/10.1021/acs.inorgchem.3c03347","http://dx.doi.org/10.1021/acs.inorgchem.3c03347")</f>
        <v>http://dx.doi.org/10.1021/acs.inorgchem.3c03347</v>
      </c>
      <c r="T30" s="4" t="s">
        <v>240</v>
      </c>
      <c r="U30" s="4" t="s">
        <v>240</v>
      </c>
      <c r="V30" s="4" t="s">
        <v>429</v>
      </c>
      <c r="W30" s="4" t="str">
        <f>HYPERLINK("https%3A%2F%2Fwww.webofscience.com%2Fwos%2Fwoscc%2Ffull-record%2FWOS:001158180900001","View Full Record in Web of Science")</f>
        <v>View Full Record in Web of Science</v>
      </c>
    </row>
    <row r="31" spans="1:23">
      <c r="A31" s="4" t="s">
        <v>233</v>
      </c>
      <c r="B31" s="4" t="s">
        <v>430</v>
      </c>
      <c r="C31" s="4" t="s">
        <v>431</v>
      </c>
      <c r="D31" s="4" t="s">
        <v>432</v>
      </c>
      <c r="E31" s="4" t="s">
        <v>240</v>
      </c>
      <c r="F31" s="4" t="s">
        <v>433</v>
      </c>
      <c r="G31" s="4" t="s">
        <v>427</v>
      </c>
      <c r="H31" s="4">
        <v>2024</v>
      </c>
      <c r="I31" s="4">
        <v>15</v>
      </c>
      <c r="J31" s="4" t="s">
        <v>240</v>
      </c>
      <c r="K31" s="4" t="s">
        <v>240</v>
      </c>
      <c r="L31" s="4" t="s">
        <v>240</v>
      </c>
      <c r="M31" s="4" t="s">
        <v>240</v>
      </c>
      <c r="N31" s="4" t="s">
        <v>240</v>
      </c>
      <c r="O31" s="4" t="s">
        <v>240</v>
      </c>
      <c r="P31" s="4" t="s">
        <v>240</v>
      </c>
      <c r="Q31" s="4">
        <v>1295822</v>
      </c>
      <c r="R31" s="4" t="s">
        <v>434</v>
      </c>
      <c r="S31" s="4" t="str">
        <f>HYPERLINK("http://dx.doi.org/10.3389/fmicb.2024.1295822","http://dx.doi.org/10.3389/fmicb.2024.1295822")</f>
        <v>http://dx.doi.org/10.3389/fmicb.2024.1295822</v>
      </c>
      <c r="T31" s="4" t="s">
        <v>240</v>
      </c>
      <c r="U31" s="4" t="s">
        <v>240</v>
      </c>
      <c r="V31" s="4" t="s">
        <v>435</v>
      </c>
      <c r="W31" s="4" t="str">
        <f>HYPERLINK("https%3A%2F%2Fwww.webofscience.com%2Fwos%2Fwoscc%2Ffull-record%2FWOS:001158452600001","View Full Record in Web of Science")</f>
        <v>View Full Record in Web of Science</v>
      </c>
    </row>
    <row r="32" spans="1:23">
      <c r="A32" s="4" t="s">
        <v>233</v>
      </c>
      <c r="B32" s="4" t="s">
        <v>436</v>
      </c>
      <c r="C32" s="4" t="s">
        <v>437</v>
      </c>
      <c r="D32" s="4" t="s">
        <v>438</v>
      </c>
      <c r="E32" s="4" t="s">
        <v>439</v>
      </c>
      <c r="F32" s="4" t="s">
        <v>440</v>
      </c>
      <c r="G32" s="4" t="s">
        <v>296</v>
      </c>
      <c r="H32" s="4">
        <v>2024</v>
      </c>
      <c r="I32" s="4">
        <v>127</v>
      </c>
      <c r="J32" s="4" t="s">
        <v>240</v>
      </c>
      <c r="K32" s="4" t="s">
        <v>240</v>
      </c>
      <c r="L32" s="4" t="s">
        <v>240</v>
      </c>
      <c r="M32" s="4" t="s">
        <v>240</v>
      </c>
      <c r="N32" s="4" t="s">
        <v>240</v>
      </c>
      <c r="O32" s="4" t="s">
        <v>240</v>
      </c>
      <c r="P32" s="4" t="s">
        <v>240</v>
      </c>
      <c r="Q32" s="4">
        <v>105976</v>
      </c>
      <c r="R32" s="4" t="s">
        <v>441</v>
      </c>
      <c r="S32" s="4" t="str">
        <f>HYPERLINK("http://dx.doi.org/10.1016/j.jfca.2024.105976","http://dx.doi.org/10.1016/j.jfca.2024.105976")</f>
        <v>http://dx.doi.org/10.1016/j.jfca.2024.105976</v>
      </c>
      <c r="T32" s="4" t="s">
        <v>240</v>
      </c>
      <c r="U32" s="4" t="s">
        <v>283</v>
      </c>
      <c r="V32" s="4" t="s">
        <v>442</v>
      </c>
      <c r="W32" s="4" t="str">
        <f>HYPERLINK("https%3A%2F%2Fwww.webofscience.com%2Fwos%2Fwoscc%2Ffull-record%2FWOS:001164265200001","View Full Record in Web of Science")</f>
        <v>View Full Record in Web of Science</v>
      </c>
    </row>
    <row r="33" spans="1:23">
      <c r="A33" s="4" t="s">
        <v>233</v>
      </c>
      <c r="B33" s="4" t="s">
        <v>443</v>
      </c>
      <c r="C33" s="4" t="s">
        <v>444</v>
      </c>
      <c r="D33" s="4" t="s">
        <v>445</v>
      </c>
      <c r="E33" s="4" t="s">
        <v>446</v>
      </c>
      <c r="F33" s="4" t="s">
        <v>447</v>
      </c>
      <c r="G33" s="4" t="s">
        <v>448</v>
      </c>
      <c r="H33" s="4">
        <v>2024</v>
      </c>
      <c r="I33" s="4">
        <v>1721</v>
      </c>
      <c r="J33" s="4" t="s">
        <v>240</v>
      </c>
      <c r="K33" s="4" t="s">
        <v>240</v>
      </c>
      <c r="L33" s="4" t="s">
        <v>240</v>
      </c>
      <c r="M33" s="4" t="s">
        <v>240</v>
      </c>
      <c r="N33" s="4" t="s">
        <v>240</v>
      </c>
      <c r="O33" s="4" t="s">
        <v>240</v>
      </c>
      <c r="P33" s="4" t="s">
        <v>240</v>
      </c>
      <c r="Q33" s="4">
        <v>464823</v>
      </c>
      <c r="R33" s="4" t="s">
        <v>449</v>
      </c>
      <c r="S33" s="4" t="str">
        <f>HYPERLINK("http://dx.doi.org/10.1016/j.chroma.2024.464823","http://dx.doi.org/10.1016/j.chroma.2024.464823")</f>
        <v>http://dx.doi.org/10.1016/j.chroma.2024.464823</v>
      </c>
      <c r="T33" s="4" t="s">
        <v>240</v>
      </c>
      <c r="U33" s="4" t="s">
        <v>242</v>
      </c>
      <c r="V33" s="4" t="s">
        <v>450</v>
      </c>
      <c r="W33" s="4" t="str">
        <f>HYPERLINK("https%3A%2F%2Fwww.webofscience.com%2Fwos%2Fwoscc%2Ffull-record%2FWOS:001217567700001","View Full Record in Web of Science")</f>
        <v>View Full Record in Web of Science</v>
      </c>
    </row>
    <row r="34" spans="1:23">
      <c r="A34" s="4" t="s">
        <v>233</v>
      </c>
      <c r="B34" s="4" t="s">
        <v>451</v>
      </c>
      <c r="C34" s="4" t="s">
        <v>452</v>
      </c>
      <c r="D34" s="4" t="s">
        <v>453</v>
      </c>
      <c r="E34" s="4" t="s">
        <v>454</v>
      </c>
      <c r="F34" s="4" t="s">
        <v>240</v>
      </c>
      <c r="G34" s="4" t="s">
        <v>240</v>
      </c>
      <c r="H34" s="4">
        <v>2024</v>
      </c>
      <c r="I34" s="4">
        <v>50</v>
      </c>
      <c r="J34" s="4">
        <v>3</v>
      </c>
      <c r="K34" s="4" t="s">
        <v>240</v>
      </c>
      <c r="L34" s="4" t="s">
        <v>240</v>
      </c>
      <c r="M34" s="4" t="s">
        <v>240</v>
      </c>
      <c r="N34" s="4" t="s">
        <v>240</v>
      </c>
      <c r="O34" s="4">
        <v>89</v>
      </c>
      <c r="P34" s="4">
        <v>107</v>
      </c>
      <c r="Q34" s="4" t="s">
        <v>240</v>
      </c>
      <c r="R34" s="4" t="s">
        <v>455</v>
      </c>
      <c r="S34" s="4" t="str">
        <f>HYPERLINK("http://dx.doi.org/10.37190/epe240306","http://dx.doi.org/10.37190/epe240306")</f>
        <v>http://dx.doi.org/10.37190/epe240306</v>
      </c>
      <c r="T34" s="4" t="s">
        <v>240</v>
      </c>
      <c r="U34" s="4" t="s">
        <v>240</v>
      </c>
      <c r="V34" s="4" t="s">
        <v>456</v>
      </c>
      <c r="W34" s="4" t="str">
        <f>HYPERLINK("https%3A%2F%2Fwww.webofscience.com%2Fwos%2Fwoscc%2Ffull-record%2FWOS:001348336800006","View Full Record in Web of Science")</f>
        <v>View Full Record in Web of Science</v>
      </c>
    </row>
    <row r="35" spans="1:23">
      <c r="A35" s="4" t="s">
        <v>233</v>
      </c>
      <c r="B35" s="4" t="s">
        <v>457</v>
      </c>
      <c r="C35" s="4" t="s">
        <v>458</v>
      </c>
      <c r="D35" s="4" t="s">
        <v>459</v>
      </c>
      <c r="E35" s="4" t="s">
        <v>460</v>
      </c>
      <c r="F35" s="4" t="s">
        <v>461</v>
      </c>
      <c r="G35" s="4" t="s">
        <v>462</v>
      </c>
      <c r="H35" s="4">
        <v>2024</v>
      </c>
      <c r="I35" s="4">
        <v>561</v>
      </c>
      <c r="J35" s="4" t="s">
        <v>240</v>
      </c>
      <c r="K35" s="4" t="s">
        <v>240</v>
      </c>
      <c r="L35" s="4" t="s">
        <v>240</v>
      </c>
      <c r="M35" s="4" t="s">
        <v>240</v>
      </c>
      <c r="N35" s="4" t="s">
        <v>240</v>
      </c>
      <c r="O35" s="4" t="s">
        <v>240</v>
      </c>
      <c r="P35" s="4" t="s">
        <v>240</v>
      </c>
      <c r="Q35" s="4">
        <v>130474</v>
      </c>
      <c r="R35" s="4" t="s">
        <v>463</v>
      </c>
      <c r="S35" s="4" t="str">
        <f>HYPERLINK("http://dx.doi.org/10.1016/j.optcom.2024.130474","http://dx.doi.org/10.1016/j.optcom.2024.130474")</f>
        <v>http://dx.doi.org/10.1016/j.optcom.2024.130474</v>
      </c>
      <c r="T35" s="4" t="s">
        <v>240</v>
      </c>
      <c r="U35" s="4" t="s">
        <v>242</v>
      </c>
      <c r="V35" s="4" t="s">
        <v>464</v>
      </c>
      <c r="W35" s="4" t="str">
        <f>HYPERLINK("https%3A%2F%2Fwww.webofscience.com%2Fwos%2Fwoscc%2Ffull-record%2FWOS:001289799000001","View Full Record in Web of Science")</f>
        <v>View Full Record in Web of Science</v>
      </c>
    </row>
    <row r="36" spans="1:23">
      <c r="A36" s="4" t="s">
        <v>233</v>
      </c>
      <c r="B36" s="4" t="s">
        <v>465</v>
      </c>
      <c r="C36" s="4" t="s">
        <v>466</v>
      </c>
      <c r="D36" s="4" t="s">
        <v>467</v>
      </c>
      <c r="E36" s="4" t="s">
        <v>468</v>
      </c>
      <c r="F36" s="4" t="s">
        <v>469</v>
      </c>
      <c r="G36" s="4" t="s">
        <v>398</v>
      </c>
      <c r="H36" s="4">
        <v>2024</v>
      </c>
      <c r="I36" s="4">
        <v>89</v>
      </c>
      <c r="J36" s="4">
        <v>6</v>
      </c>
      <c r="K36" s="4" t="s">
        <v>240</v>
      </c>
      <c r="L36" s="4" t="s">
        <v>240</v>
      </c>
      <c r="M36" s="4" t="s">
        <v>240</v>
      </c>
      <c r="N36" s="4" t="s">
        <v>240</v>
      </c>
      <c r="O36" s="4">
        <v>3941</v>
      </c>
      <c r="P36" s="4">
        <v>3953</v>
      </c>
      <c r="Q36" s="4" t="s">
        <v>240</v>
      </c>
      <c r="R36" s="4" t="s">
        <v>470</v>
      </c>
      <c r="S36" s="4" t="str">
        <f>HYPERLINK("http://dx.doi.org/10.1021/acs.joc.3c02761","http://dx.doi.org/10.1021/acs.joc.3c02761")</f>
        <v>http://dx.doi.org/10.1021/acs.joc.3c02761</v>
      </c>
      <c r="T36" s="4" t="s">
        <v>240</v>
      </c>
      <c r="U36" s="4" t="s">
        <v>335</v>
      </c>
      <c r="V36" s="4" t="s">
        <v>471</v>
      </c>
      <c r="W36" s="4" t="str">
        <f>HYPERLINK("https%3A%2F%2Fwww.webofscience.com%2Fwos%2Fwoscc%2Ffull-record%2FWOS:001178605100001","View Full Record in Web of Science")</f>
        <v>View Full Record in Web of Science</v>
      </c>
    </row>
    <row r="37" spans="1:23">
      <c r="A37" s="4" t="s">
        <v>233</v>
      </c>
      <c r="B37" s="4" t="s">
        <v>472</v>
      </c>
      <c r="C37" s="4" t="s">
        <v>473</v>
      </c>
      <c r="D37" s="4" t="s">
        <v>474</v>
      </c>
      <c r="E37" s="4" t="s">
        <v>475</v>
      </c>
      <c r="F37" s="4" t="s">
        <v>476</v>
      </c>
      <c r="G37" s="4" t="s">
        <v>239</v>
      </c>
      <c r="H37" s="4">
        <v>2024</v>
      </c>
      <c r="I37" s="4">
        <v>152</v>
      </c>
      <c r="J37" s="4" t="s">
        <v>240</v>
      </c>
      <c r="K37" s="4" t="s">
        <v>240</v>
      </c>
      <c r="L37" s="4" t="s">
        <v>240</v>
      </c>
      <c r="M37" s="4" t="s">
        <v>240</v>
      </c>
      <c r="N37" s="4" t="s">
        <v>240</v>
      </c>
      <c r="O37" s="4" t="s">
        <v>240</v>
      </c>
      <c r="P37" s="4" t="s">
        <v>240</v>
      </c>
      <c r="Q37" s="4">
        <v>109024</v>
      </c>
      <c r="R37" s="4" t="s">
        <v>477</v>
      </c>
      <c r="S37" s="4" t="str">
        <f>HYPERLINK("http://dx.doi.org/10.1016/j.aml.2024.109024","http://dx.doi.org/10.1016/j.aml.2024.109024")</f>
        <v>http://dx.doi.org/10.1016/j.aml.2024.109024</v>
      </c>
      <c r="T37" s="4" t="s">
        <v>240</v>
      </c>
      <c r="U37" s="4" t="s">
        <v>335</v>
      </c>
      <c r="V37" s="4" t="s">
        <v>478</v>
      </c>
      <c r="W37" s="4" t="str">
        <f>HYPERLINK("https%3A%2F%2Fwww.webofscience.com%2Fwos%2Fwoscc%2Ffull-record%2FWOS:001287338900001","View Full Record in Web of Science")</f>
        <v>View Full Record in Web of Science</v>
      </c>
    </row>
    <row r="38" spans="1:23">
      <c r="A38" s="4" t="s">
        <v>233</v>
      </c>
      <c r="B38" s="4" t="s">
        <v>479</v>
      </c>
      <c r="C38" s="4" t="s">
        <v>480</v>
      </c>
      <c r="D38" s="4" t="s">
        <v>481</v>
      </c>
      <c r="E38" s="4" t="s">
        <v>482</v>
      </c>
      <c r="F38" s="4" t="s">
        <v>483</v>
      </c>
      <c r="G38" s="4" t="s">
        <v>240</v>
      </c>
      <c r="H38" s="4">
        <v>2024</v>
      </c>
      <c r="I38" s="4">
        <v>15</v>
      </c>
      <c r="J38" s="4">
        <v>1</v>
      </c>
      <c r="K38" s="4" t="s">
        <v>240</v>
      </c>
      <c r="L38" s="4" t="s">
        <v>240</v>
      </c>
      <c r="M38" s="4" t="s">
        <v>240</v>
      </c>
      <c r="N38" s="4" t="s">
        <v>240</v>
      </c>
      <c r="O38" s="4">
        <v>654</v>
      </c>
      <c r="P38" s="4">
        <v>763</v>
      </c>
      <c r="Q38" s="4" t="s">
        <v>240</v>
      </c>
      <c r="R38" s="4" t="s">
        <v>484</v>
      </c>
      <c r="S38" s="4" t="str">
        <f>HYPERLINK("http://dx.doi.org/10.5943/mycosphere/15/1/5","http://dx.doi.org/10.5943/mycosphere/15/1/5")</f>
        <v>http://dx.doi.org/10.5943/mycosphere/15/1/5</v>
      </c>
      <c r="T38" s="4" t="s">
        <v>240</v>
      </c>
      <c r="U38" s="4" t="s">
        <v>240</v>
      </c>
      <c r="V38" s="4" t="s">
        <v>485</v>
      </c>
      <c r="W38" s="4" t="str">
        <f>HYPERLINK("https%3A%2F%2Fwww.webofscience.com%2Fwos%2Fwoscc%2Ffull-record%2FWOS:001243617100001","View Full Record in Web of Science")</f>
        <v>View Full Record in Web of Science</v>
      </c>
    </row>
    <row r="39" spans="1:23">
      <c r="A39" s="4" t="s">
        <v>233</v>
      </c>
      <c r="B39" s="4" t="s">
        <v>486</v>
      </c>
      <c r="C39" s="4" t="s">
        <v>487</v>
      </c>
      <c r="D39" s="4" t="s">
        <v>488</v>
      </c>
      <c r="E39" s="4" t="s">
        <v>489</v>
      </c>
      <c r="F39" s="4" t="s">
        <v>490</v>
      </c>
      <c r="G39" s="4" t="s">
        <v>240</v>
      </c>
      <c r="H39" s="4">
        <v>2024</v>
      </c>
      <c r="I39" s="4">
        <v>28</v>
      </c>
      <c r="J39" s="4">
        <v>19</v>
      </c>
      <c r="K39" s="4" t="s">
        <v>240</v>
      </c>
      <c r="L39" s="4" t="s">
        <v>240</v>
      </c>
      <c r="M39" s="4" t="s">
        <v>240</v>
      </c>
      <c r="N39" s="4" t="s">
        <v>240</v>
      </c>
      <c r="O39" s="4">
        <v>1513</v>
      </c>
      <c r="P39" s="4">
        <v>1541</v>
      </c>
      <c r="Q39" s="4" t="s">
        <v>240</v>
      </c>
      <c r="R39" s="4" t="s">
        <v>491</v>
      </c>
      <c r="S39" s="4" t="str">
        <f>HYPERLINK("http://dx.doi.org/10.2174/0113852728277993240126114403","http://dx.doi.org/10.2174/0113852728277993240126114403")</f>
        <v>http://dx.doi.org/10.2174/0113852728277993240126114403</v>
      </c>
      <c r="T39" s="4" t="s">
        <v>240</v>
      </c>
      <c r="U39" s="4" t="s">
        <v>335</v>
      </c>
      <c r="V39" s="4" t="s">
        <v>492</v>
      </c>
      <c r="W39" s="4" t="str">
        <f>HYPERLINK("https%3A%2F%2Fwww.webofscience.com%2Fwos%2Fwoscc%2Ffull-record%2FWOS:001178344900001","View Full Record in Web of Science")</f>
        <v>View Full Record in Web of Science</v>
      </c>
    </row>
    <row r="40" spans="1:23">
      <c r="A40" s="4" t="s">
        <v>233</v>
      </c>
      <c r="B40" s="4" t="s">
        <v>493</v>
      </c>
      <c r="C40" s="4" t="s">
        <v>494</v>
      </c>
      <c r="D40" s="4" t="s">
        <v>495</v>
      </c>
      <c r="E40" s="4" t="s">
        <v>496</v>
      </c>
      <c r="F40" s="4" t="s">
        <v>497</v>
      </c>
      <c r="G40" s="4" t="s">
        <v>239</v>
      </c>
      <c r="H40" s="4">
        <v>2024</v>
      </c>
      <c r="I40" s="4">
        <v>499</v>
      </c>
      <c r="J40" s="4" t="s">
        <v>498</v>
      </c>
      <c r="K40" s="4" t="s">
        <v>240</v>
      </c>
      <c r="L40" s="4" t="s">
        <v>240</v>
      </c>
      <c r="M40" s="4" t="s">
        <v>499</v>
      </c>
      <c r="N40" s="4" t="s">
        <v>240</v>
      </c>
      <c r="O40" s="4">
        <v>503</v>
      </c>
      <c r="P40" s="4">
        <v>519</v>
      </c>
      <c r="Q40" s="4" t="s">
        <v>240</v>
      </c>
      <c r="R40" s="4" t="s">
        <v>500</v>
      </c>
      <c r="S40" s="4" t="str">
        <f>HYPERLINK("http://dx.doi.org/10.1007/s11104-024-06475-3","http://dx.doi.org/10.1007/s11104-024-06475-3")</f>
        <v>http://dx.doi.org/10.1007/s11104-024-06475-3</v>
      </c>
      <c r="T40" s="4" t="s">
        <v>240</v>
      </c>
      <c r="U40" s="4" t="s">
        <v>283</v>
      </c>
      <c r="V40" s="4" t="s">
        <v>501</v>
      </c>
      <c r="W40" s="4" t="str">
        <f>HYPERLINK("https%3A%2F%2Fwww.webofscience.com%2Fwos%2Fwoscc%2Ffull-record%2FWOS:001154064700001","View Full Record in Web of Science")</f>
        <v>View Full Record in Web of Science</v>
      </c>
    </row>
    <row r="41" spans="1:23">
      <c r="A41" s="4" t="s">
        <v>233</v>
      </c>
      <c r="B41" s="4" t="s">
        <v>502</v>
      </c>
      <c r="C41" s="4" t="s">
        <v>503</v>
      </c>
      <c r="D41" s="4" t="s">
        <v>504</v>
      </c>
      <c r="E41" s="4" t="s">
        <v>505</v>
      </c>
      <c r="F41" s="4" t="s">
        <v>506</v>
      </c>
      <c r="G41" s="4" t="s">
        <v>507</v>
      </c>
      <c r="H41" s="4">
        <v>2024</v>
      </c>
      <c r="I41" s="4">
        <v>50</v>
      </c>
      <c r="J41" s="4">
        <v>7</v>
      </c>
      <c r="K41" s="4" t="s">
        <v>508</v>
      </c>
      <c r="L41" s="4" t="s">
        <v>240</v>
      </c>
      <c r="M41" s="4" t="s">
        <v>240</v>
      </c>
      <c r="N41" s="4" t="s">
        <v>240</v>
      </c>
      <c r="O41" s="4">
        <v>12498</v>
      </c>
      <c r="P41" s="4">
        <v>12509</v>
      </c>
      <c r="Q41" s="4" t="s">
        <v>240</v>
      </c>
      <c r="R41" s="4" t="s">
        <v>509</v>
      </c>
      <c r="S41" s="4" t="str">
        <f>HYPERLINK("http://dx.doi.org/10.1016/j.ceramint.2024.01.159","http://dx.doi.org/10.1016/j.ceramint.2024.01.159")</f>
        <v>http://dx.doi.org/10.1016/j.ceramint.2024.01.159</v>
      </c>
      <c r="T41" s="4" t="s">
        <v>240</v>
      </c>
      <c r="U41" s="4" t="s">
        <v>335</v>
      </c>
      <c r="V41" s="4" t="s">
        <v>510</v>
      </c>
      <c r="W41" s="4" t="str">
        <f>HYPERLINK("https%3A%2F%2Fwww.webofscience.com%2Fwos%2Fwoscc%2Ffull-record%2FWOS:001202430600001","View Full Record in Web of Science")</f>
        <v>View Full Record in Web of Science</v>
      </c>
    </row>
    <row r="42" spans="1:23">
      <c r="A42" s="4" t="s">
        <v>233</v>
      </c>
      <c r="B42" s="4" t="s">
        <v>511</v>
      </c>
      <c r="C42" s="4" t="s">
        <v>512</v>
      </c>
      <c r="D42" s="4" t="s">
        <v>513</v>
      </c>
      <c r="E42" s="4" t="s">
        <v>514</v>
      </c>
      <c r="F42" s="4" t="s">
        <v>515</v>
      </c>
      <c r="G42" s="4" t="s">
        <v>516</v>
      </c>
      <c r="H42" s="4">
        <v>2024</v>
      </c>
      <c r="I42" s="4">
        <v>16</v>
      </c>
      <c r="J42" s="4">
        <v>11</v>
      </c>
      <c r="K42" s="4" t="s">
        <v>240</v>
      </c>
      <c r="L42" s="4" t="s">
        <v>240</v>
      </c>
      <c r="M42" s="4" t="s">
        <v>240</v>
      </c>
      <c r="N42" s="4" t="s">
        <v>240</v>
      </c>
      <c r="O42" s="4">
        <v>13745</v>
      </c>
      <c r="P42" s="4">
        <v>13755</v>
      </c>
      <c r="Q42" s="4" t="s">
        <v>240</v>
      </c>
      <c r="R42" s="4" t="s">
        <v>517</v>
      </c>
      <c r="S42" s="4" t="str">
        <f>HYPERLINK("http://dx.doi.org/10.1021/acsami.3c18999","http://dx.doi.org/10.1021/acsami.3c18999")</f>
        <v>http://dx.doi.org/10.1021/acsami.3c18999</v>
      </c>
      <c r="T42" s="4" t="s">
        <v>240</v>
      </c>
      <c r="U42" s="4" t="s">
        <v>242</v>
      </c>
      <c r="V42" s="4" t="s">
        <v>518</v>
      </c>
      <c r="W42" s="4" t="str">
        <f>HYPERLINK("https%3A%2F%2Fwww.webofscience.com%2Fwos%2Fwoscc%2Ffull-record%2FWOS:001180640500001","View Full Record in Web of Science")</f>
        <v>View Full Record in Web of Science</v>
      </c>
    </row>
    <row r="43" spans="1:23">
      <c r="A43" s="4" t="s">
        <v>233</v>
      </c>
      <c r="B43" s="4" t="s">
        <v>519</v>
      </c>
      <c r="C43" s="4" t="s">
        <v>520</v>
      </c>
      <c r="D43" s="4" t="s">
        <v>521</v>
      </c>
      <c r="E43" s="4" t="s">
        <v>240</v>
      </c>
      <c r="F43" s="4" t="s">
        <v>522</v>
      </c>
      <c r="G43" s="4" t="s">
        <v>523</v>
      </c>
      <c r="H43" s="4">
        <v>2024</v>
      </c>
      <c r="I43" s="4">
        <v>12</v>
      </c>
      <c r="J43" s="4" t="s">
        <v>240</v>
      </c>
      <c r="K43" s="4" t="s">
        <v>240</v>
      </c>
      <c r="L43" s="4" t="s">
        <v>240</v>
      </c>
      <c r="M43" s="4" t="s">
        <v>240</v>
      </c>
      <c r="N43" s="4" t="s">
        <v>240</v>
      </c>
      <c r="O43" s="4" t="s">
        <v>240</v>
      </c>
      <c r="P43" s="4" t="s">
        <v>240</v>
      </c>
      <c r="Q43" s="4">
        <v>1347652</v>
      </c>
      <c r="R43" s="4" t="s">
        <v>524</v>
      </c>
      <c r="S43" s="4" t="str">
        <f>HYPERLINK("http://dx.doi.org/10.3389/fenvs.2024.1347652","http://dx.doi.org/10.3389/fenvs.2024.1347652")</f>
        <v>http://dx.doi.org/10.3389/fenvs.2024.1347652</v>
      </c>
      <c r="T43" s="4" t="s">
        <v>240</v>
      </c>
      <c r="U43" s="4" t="s">
        <v>240</v>
      </c>
      <c r="V43" s="4" t="s">
        <v>525</v>
      </c>
      <c r="W43" s="4" t="str">
        <f>HYPERLINK("https%3A%2F%2Fwww.webofscience.com%2Fwos%2Fwoscc%2Ffull-record%2FWOS:001191933900001","View Full Record in Web of Science")</f>
        <v>View Full Record in Web of Science</v>
      </c>
    </row>
    <row r="44" spans="1:23">
      <c r="A44" s="4" t="s">
        <v>233</v>
      </c>
      <c r="B44" s="4" t="s">
        <v>526</v>
      </c>
      <c r="C44" s="4" t="s">
        <v>527</v>
      </c>
      <c r="D44" s="4" t="s">
        <v>330</v>
      </c>
      <c r="E44" s="4" t="s">
        <v>331</v>
      </c>
      <c r="F44" s="4" t="s">
        <v>332</v>
      </c>
      <c r="G44" s="4" t="s">
        <v>462</v>
      </c>
      <c r="H44" s="4">
        <v>2024</v>
      </c>
      <c r="I44" s="4">
        <v>366</v>
      </c>
      <c r="J44" s="4" t="s">
        <v>240</v>
      </c>
      <c r="K44" s="4" t="s">
        <v>240</v>
      </c>
      <c r="L44" s="4" t="s">
        <v>240</v>
      </c>
      <c r="M44" s="4" t="s">
        <v>240</v>
      </c>
      <c r="N44" s="4" t="s">
        <v>240</v>
      </c>
      <c r="O44" s="4" t="s">
        <v>240</v>
      </c>
      <c r="P44" s="4" t="s">
        <v>240</v>
      </c>
      <c r="Q44" s="4">
        <v>131389</v>
      </c>
      <c r="R44" s="4" t="s">
        <v>528</v>
      </c>
      <c r="S44" s="4" t="str">
        <f>HYPERLINK("http://dx.doi.org/10.1016/j.fuel.2024.131389","http://dx.doi.org/10.1016/j.fuel.2024.131389")</f>
        <v>http://dx.doi.org/10.1016/j.fuel.2024.131389</v>
      </c>
      <c r="T44" s="4" t="s">
        <v>240</v>
      </c>
      <c r="U44" s="4" t="s">
        <v>242</v>
      </c>
      <c r="V44" s="4" t="s">
        <v>529</v>
      </c>
      <c r="W44" s="4" t="str">
        <f>HYPERLINK("https%3A%2F%2Fwww.webofscience.com%2Fwos%2Fwoscc%2Ffull-record%2FWOS:001203167900001","View Full Record in Web of Science")</f>
        <v>View Full Record in Web of Science</v>
      </c>
    </row>
    <row r="45" spans="1:23">
      <c r="A45" s="4" t="s">
        <v>233</v>
      </c>
      <c r="B45" s="4" t="s">
        <v>530</v>
      </c>
      <c r="C45" s="4" t="s">
        <v>531</v>
      </c>
      <c r="D45" s="4" t="s">
        <v>532</v>
      </c>
      <c r="E45" s="4" t="s">
        <v>533</v>
      </c>
      <c r="F45" s="4" t="s">
        <v>534</v>
      </c>
      <c r="G45" s="4" t="s">
        <v>535</v>
      </c>
      <c r="H45" s="4">
        <v>2024</v>
      </c>
      <c r="I45" s="4" t="s">
        <v>240</v>
      </c>
      <c r="J45" s="4" t="s">
        <v>240</v>
      </c>
      <c r="K45" s="4" t="s">
        <v>240</v>
      </c>
      <c r="L45" s="4" t="s">
        <v>240</v>
      </c>
      <c r="M45" s="4" t="s">
        <v>240</v>
      </c>
      <c r="N45" s="4" t="s">
        <v>240</v>
      </c>
      <c r="O45" s="4" t="s">
        <v>240</v>
      </c>
      <c r="P45" s="4" t="s">
        <v>240</v>
      </c>
      <c r="Q45" s="4" t="s">
        <v>240</v>
      </c>
      <c r="R45" s="4" t="s">
        <v>536</v>
      </c>
      <c r="S45" s="4" t="str">
        <f>HYPERLINK("http://dx.doi.org/10.1017/prm.2024.26","http://dx.doi.org/10.1017/prm.2024.26")</f>
        <v>http://dx.doi.org/10.1017/prm.2024.26</v>
      </c>
      <c r="T45" s="4" t="s">
        <v>240</v>
      </c>
      <c r="U45" s="4" t="s">
        <v>242</v>
      </c>
      <c r="V45" s="4" t="s">
        <v>537</v>
      </c>
      <c r="W45" s="4" t="str">
        <f>HYPERLINK("https%3A%2F%2Fwww.webofscience.com%2Fwos%2Fwoscc%2Ffull-record%2FWOS:001198192000001","View Full Record in Web of Science")</f>
        <v>View Full Record in Web of Science</v>
      </c>
    </row>
    <row r="46" spans="1:23">
      <c r="A46" s="4" t="s">
        <v>233</v>
      </c>
      <c r="B46" s="4" t="s">
        <v>538</v>
      </c>
      <c r="C46" s="4" t="s">
        <v>539</v>
      </c>
      <c r="D46" s="4" t="s">
        <v>540</v>
      </c>
      <c r="E46" s="4" t="s">
        <v>541</v>
      </c>
      <c r="F46" s="4" t="s">
        <v>240</v>
      </c>
      <c r="G46" s="4" t="s">
        <v>542</v>
      </c>
      <c r="H46" s="4">
        <v>2024</v>
      </c>
      <c r="I46" s="4">
        <v>6</v>
      </c>
      <c r="J46" s="4">
        <v>3</v>
      </c>
      <c r="K46" s="4" t="s">
        <v>240</v>
      </c>
      <c r="L46" s="4" t="s">
        <v>240</v>
      </c>
      <c r="M46" s="4" t="s">
        <v>240</v>
      </c>
      <c r="N46" s="4" t="s">
        <v>240</v>
      </c>
      <c r="O46" s="4">
        <v>2012</v>
      </c>
      <c r="P46" s="4">
        <v>2021</v>
      </c>
      <c r="Q46" s="4" t="s">
        <v>240</v>
      </c>
      <c r="R46" s="4" t="s">
        <v>543</v>
      </c>
      <c r="S46" s="4" t="str">
        <f>HYPERLINK("http://dx.doi.org/10.1021/acsapm.3c02863","http://dx.doi.org/10.1021/acsapm.3c02863")</f>
        <v>http://dx.doi.org/10.1021/acsapm.3c02863</v>
      </c>
      <c r="T46" s="4" t="s">
        <v>240</v>
      </c>
      <c r="U46" s="4" t="s">
        <v>240</v>
      </c>
      <c r="V46" s="4" t="s">
        <v>544</v>
      </c>
      <c r="W46" s="4" t="str">
        <f>HYPERLINK("https%3A%2F%2Fwww.webofscience.com%2Fwos%2Fwoscc%2Ffull-record%2FWOS:001161388200001","View Full Record in Web of Science")</f>
        <v>View Full Record in Web of Science</v>
      </c>
    </row>
    <row r="47" spans="1:23">
      <c r="A47" s="4" t="s">
        <v>233</v>
      </c>
      <c r="B47" s="4" t="s">
        <v>545</v>
      </c>
      <c r="C47" s="4" t="s">
        <v>546</v>
      </c>
      <c r="D47" s="4" t="s">
        <v>547</v>
      </c>
      <c r="E47" s="4" t="s">
        <v>548</v>
      </c>
      <c r="F47" s="4" t="s">
        <v>240</v>
      </c>
      <c r="G47" s="4" t="s">
        <v>240</v>
      </c>
      <c r="H47" s="4">
        <v>2024</v>
      </c>
      <c r="I47" s="4">
        <v>53</v>
      </c>
      <c r="J47" s="4">
        <v>3</v>
      </c>
      <c r="K47" s="4" t="s">
        <v>240</v>
      </c>
      <c r="L47" s="4" t="s">
        <v>240</v>
      </c>
      <c r="M47" s="4" t="s">
        <v>240</v>
      </c>
      <c r="N47" s="4" t="s">
        <v>240</v>
      </c>
      <c r="O47" s="4" t="s">
        <v>240</v>
      </c>
      <c r="P47" s="4" t="s">
        <v>240</v>
      </c>
      <c r="Q47" s="4" t="s">
        <v>240</v>
      </c>
      <c r="R47" s="4" t="s">
        <v>549</v>
      </c>
      <c r="S47" s="4" t="str">
        <f>HYPERLINK("http://dx.doi.org/10.5755/j01.itc.53.3.36602","http://dx.doi.org/10.5755/j01.itc.53.3.36602")</f>
        <v>http://dx.doi.org/10.5755/j01.itc.53.3.36602</v>
      </c>
      <c r="T47" s="4" t="s">
        <v>240</v>
      </c>
      <c r="U47" s="4" t="s">
        <v>240</v>
      </c>
      <c r="V47" s="4" t="s">
        <v>550</v>
      </c>
      <c r="W47" s="4" t="str">
        <f>HYPERLINK("https%3A%2F%2Fwww.webofscience.com%2Fwos%2Fwoscc%2Ffull-record%2FWOS:001337055100008","View Full Record in Web of Science")</f>
        <v>View Full Record in Web of Science</v>
      </c>
    </row>
    <row r="48" spans="1:23">
      <c r="A48" s="4" t="s">
        <v>233</v>
      </c>
      <c r="B48" s="4" t="s">
        <v>551</v>
      </c>
      <c r="C48" s="4" t="s">
        <v>552</v>
      </c>
      <c r="D48" s="4" t="s">
        <v>246</v>
      </c>
      <c r="E48" s="4" t="s">
        <v>240</v>
      </c>
      <c r="F48" s="4" t="s">
        <v>247</v>
      </c>
      <c r="G48" s="4" t="s">
        <v>240</v>
      </c>
      <c r="H48" s="4">
        <v>2024</v>
      </c>
      <c r="I48" s="4">
        <v>9</v>
      </c>
      <c r="J48" s="4">
        <v>3</v>
      </c>
      <c r="K48" s="4" t="s">
        <v>240</v>
      </c>
      <c r="L48" s="4" t="s">
        <v>240</v>
      </c>
      <c r="M48" s="4" t="s">
        <v>240</v>
      </c>
      <c r="N48" s="4" t="s">
        <v>240</v>
      </c>
      <c r="O48" s="4">
        <v>7570</v>
      </c>
      <c r="P48" s="4">
        <v>7588</v>
      </c>
      <c r="Q48" s="4" t="s">
        <v>240</v>
      </c>
      <c r="R48" s="4" t="s">
        <v>553</v>
      </c>
      <c r="S48" s="4" t="str">
        <f>HYPERLINK("http://dx.doi.org/10.3934/math.2024367","http://dx.doi.org/10.3934/math.2024367")</f>
        <v>http://dx.doi.org/10.3934/math.2024367</v>
      </c>
      <c r="T48" s="4" t="s">
        <v>240</v>
      </c>
      <c r="U48" s="4" t="s">
        <v>240</v>
      </c>
      <c r="V48" s="4" t="s">
        <v>554</v>
      </c>
      <c r="W48" s="4" t="str">
        <f>HYPERLINK("https%3A%2F%2Fwww.webofscience.com%2Fwos%2Fwoscc%2Ffull-record%2FWOS:001171362000004","View Full Record in Web of Science")</f>
        <v>View Full Record in Web of Science</v>
      </c>
    </row>
    <row r="49" spans="1:23">
      <c r="A49" s="4" t="s">
        <v>233</v>
      </c>
      <c r="B49" s="4" t="s">
        <v>555</v>
      </c>
      <c r="C49" s="4" t="s">
        <v>556</v>
      </c>
      <c r="D49" s="4" t="s">
        <v>557</v>
      </c>
      <c r="E49" s="4" t="s">
        <v>558</v>
      </c>
      <c r="F49" s="4" t="s">
        <v>559</v>
      </c>
      <c r="G49" s="4" t="s">
        <v>296</v>
      </c>
      <c r="H49" s="4">
        <v>2024</v>
      </c>
      <c r="I49" s="4">
        <v>160</v>
      </c>
      <c r="J49" s="4" t="s">
        <v>240</v>
      </c>
      <c r="K49" s="4" t="s">
        <v>240</v>
      </c>
      <c r="L49" s="4" t="s">
        <v>240</v>
      </c>
      <c r="M49" s="4" t="s">
        <v>240</v>
      </c>
      <c r="N49" s="4" t="s">
        <v>240</v>
      </c>
      <c r="O49" s="4" t="s">
        <v>240</v>
      </c>
      <c r="P49" s="4" t="s">
        <v>240</v>
      </c>
      <c r="Q49" s="4">
        <v>111896</v>
      </c>
      <c r="R49" s="4" t="s">
        <v>560</v>
      </c>
      <c r="S49" s="4" t="str">
        <f>HYPERLINK("http://dx.doi.org/10.1016/j.ecolind.2024.111896","http://dx.doi.org/10.1016/j.ecolind.2024.111896")</f>
        <v>http://dx.doi.org/10.1016/j.ecolind.2024.111896</v>
      </c>
      <c r="T49" s="4" t="s">
        <v>240</v>
      </c>
      <c r="U49" s="4" t="s">
        <v>242</v>
      </c>
      <c r="V49" s="4" t="s">
        <v>561</v>
      </c>
      <c r="W49" s="4" t="str">
        <f>HYPERLINK("https%3A%2F%2Fwww.webofscience.com%2Fwos%2Fwoscc%2Ffull-record%2FWOS:001223460000001","View Full Record in Web of Science")</f>
        <v>View Full Record in Web of Science</v>
      </c>
    </row>
    <row r="50" spans="1:23">
      <c r="A50" s="4" t="s">
        <v>233</v>
      </c>
      <c r="B50" s="4" t="s">
        <v>562</v>
      </c>
      <c r="C50" s="4" t="s">
        <v>563</v>
      </c>
      <c r="D50" s="4" t="s">
        <v>564</v>
      </c>
      <c r="E50" s="4" t="s">
        <v>565</v>
      </c>
      <c r="F50" s="4" t="s">
        <v>566</v>
      </c>
      <c r="G50" s="4" t="s">
        <v>567</v>
      </c>
      <c r="H50" s="4">
        <v>2024</v>
      </c>
      <c r="I50" s="4">
        <v>481</v>
      </c>
      <c r="J50" s="4" t="s">
        <v>240</v>
      </c>
      <c r="K50" s="4" t="s">
        <v>240</v>
      </c>
      <c r="L50" s="4" t="s">
        <v>240</v>
      </c>
      <c r="M50" s="4" t="s">
        <v>240</v>
      </c>
      <c r="N50" s="4" t="s">
        <v>240</v>
      </c>
      <c r="O50" s="4" t="s">
        <v>240</v>
      </c>
      <c r="P50" s="4" t="s">
        <v>240</v>
      </c>
      <c r="Q50" s="4">
        <v>148581</v>
      </c>
      <c r="R50" s="4" t="s">
        <v>568</v>
      </c>
      <c r="S50" s="4" t="str">
        <f>HYPERLINK("http://dx.doi.org/10.1016/j.cej.2024.148581","http://dx.doi.org/10.1016/j.cej.2024.148581")</f>
        <v>http://dx.doi.org/10.1016/j.cej.2024.148581</v>
      </c>
      <c r="T50" s="4" t="s">
        <v>240</v>
      </c>
      <c r="U50" s="4" t="s">
        <v>283</v>
      </c>
      <c r="V50" s="4" t="s">
        <v>569</v>
      </c>
      <c r="W50" s="4" t="str">
        <f>HYPERLINK("https%3A%2F%2Fwww.webofscience.com%2Fwos%2Fwoscc%2Ffull-record%2FWOS:001153804800001","View Full Record in Web of Science")</f>
        <v>View Full Record in Web of Science</v>
      </c>
    </row>
    <row r="51" spans="1:23">
      <c r="A51" s="4" t="s">
        <v>233</v>
      </c>
      <c r="B51" s="4" t="s">
        <v>570</v>
      </c>
      <c r="C51" s="4" t="s">
        <v>571</v>
      </c>
      <c r="D51" s="4" t="s">
        <v>572</v>
      </c>
      <c r="E51" s="4" t="s">
        <v>573</v>
      </c>
      <c r="F51" s="4" t="s">
        <v>574</v>
      </c>
      <c r="G51" s="4" t="s">
        <v>575</v>
      </c>
      <c r="H51" s="4">
        <v>2024</v>
      </c>
      <c r="I51" s="4">
        <v>128</v>
      </c>
      <c r="J51" s="4">
        <v>5</v>
      </c>
      <c r="K51" s="4" t="s">
        <v>240</v>
      </c>
      <c r="L51" s="4" t="s">
        <v>240</v>
      </c>
      <c r="M51" s="4" t="s">
        <v>240</v>
      </c>
      <c r="N51" s="4" t="s">
        <v>240</v>
      </c>
      <c r="O51" s="4">
        <v>909</v>
      </c>
      <c r="P51" s="4">
        <v>917</v>
      </c>
      <c r="Q51" s="4" t="s">
        <v>240</v>
      </c>
      <c r="R51" s="4" t="s">
        <v>576</v>
      </c>
      <c r="S51" s="4" t="str">
        <f>HYPERLINK("http://dx.doi.org/10.1021/acs.jpca.3c06144","http://dx.doi.org/10.1021/acs.jpca.3c06144")</f>
        <v>http://dx.doi.org/10.1021/acs.jpca.3c06144</v>
      </c>
      <c r="T51" s="4" t="s">
        <v>240</v>
      </c>
      <c r="U51" s="4" t="s">
        <v>240</v>
      </c>
      <c r="V51" s="4" t="s">
        <v>577</v>
      </c>
      <c r="W51" s="4" t="str">
        <f>HYPERLINK("https%3A%2F%2Fwww.webofscience.com%2Fwos%2Fwoscc%2Ffull-record%2FWOS:001160596400001","View Full Record in Web of Science")</f>
        <v>View Full Record in Web of Science</v>
      </c>
    </row>
    <row r="52" spans="1:23">
      <c r="A52" s="4" t="s">
        <v>233</v>
      </c>
      <c r="B52" s="4" t="s">
        <v>578</v>
      </c>
      <c r="C52" s="4" t="s">
        <v>579</v>
      </c>
      <c r="D52" s="4" t="s">
        <v>580</v>
      </c>
      <c r="E52" s="4" t="s">
        <v>240</v>
      </c>
      <c r="F52" s="4" t="s">
        <v>581</v>
      </c>
      <c r="G52" s="4" t="s">
        <v>582</v>
      </c>
      <c r="H52" s="4">
        <v>2024</v>
      </c>
      <c r="I52" s="4">
        <v>15</v>
      </c>
      <c r="J52" s="4">
        <v>1</v>
      </c>
      <c r="K52" s="4" t="s">
        <v>240</v>
      </c>
      <c r="L52" s="4" t="s">
        <v>240</v>
      </c>
      <c r="M52" s="4" t="s">
        <v>240</v>
      </c>
      <c r="N52" s="4" t="s">
        <v>240</v>
      </c>
      <c r="O52" s="4" t="s">
        <v>240</v>
      </c>
      <c r="P52" s="4" t="s">
        <v>240</v>
      </c>
      <c r="Q52" s="4">
        <v>60</v>
      </c>
      <c r="R52" s="4" t="s">
        <v>583</v>
      </c>
      <c r="S52" s="4" t="str">
        <f>HYPERLINK("http://dx.doi.org/10.3390/f15010060","http://dx.doi.org/10.3390/f15010060")</f>
        <v>http://dx.doi.org/10.3390/f15010060</v>
      </c>
      <c r="T52" s="4" t="s">
        <v>240</v>
      </c>
      <c r="U52" s="4" t="s">
        <v>240</v>
      </c>
      <c r="V52" s="4" t="s">
        <v>584</v>
      </c>
      <c r="W52" s="4" t="str">
        <f>HYPERLINK("https%3A%2F%2Fwww.webofscience.com%2Fwos%2Fwoscc%2Ffull-record%2FWOS:001149357300001","View Full Record in Web of Science")</f>
        <v>View Full Record in Web of Science</v>
      </c>
    </row>
    <row r="53" spans="1:23">
      <c r="A53" s="4" t="s">
        <v>233</v>
      </c>
      <c r="B53" s="4" t="s">
        <v>585</v>
      </c>
      <c r="C53" s="4" t="s">
        <v>586</v>
      </c>
      <c r="D53" s="4" t="s">
        <v>410</v>
      </c>
      <c r="E53" s="4" t="s">
        <v>411</v>
      </c>
      <c r="F53" s="4" t="s">
        <v>240</v>
      </c>
      <c r="G53" s="4" t="s">
        <v>262</v>
      </c>
      <c r="H53" s="4">
        <v>2024</v>
      </c>
      <c r="I53" s="4">
        <v>32</v>
      </c>
      <c r="J53" s="4">
        <v>6</v>
      </c>
      <c r="K53" s="4" t="s">
        <v>240</v>
      </c>
      <c r="L53" s="4" t="s">
        <v>240</v>
      </c>
      <c r="M53" s="4" t="s">
        <v>240</v>
      </c>
      <c r="N53" s="4" t="s">
        <v>240</v>
      </c>
      <c r="O53" s="4" t="s">
        <v>240</v>
      </c>
      <c r="P53" s="4" t="s">
        <v>240</v>
      </c>
      <c r="Q53" s="4">
        <v>510184</v>
      </c>
      <c r="R53" s="4" t="s">
        <v>587</v>
      </c>
      <c r="S53" s="4" t="str">
        <f>HYPERLINK("http://dx.doi.org/10.1364/OE.510184","http://dx.doi.org/10.1364/OE.510184")</f>
        <v>http://dx.doi.org/10.1364/OE.510184</v>
      </c>
      <c r="T53" s="4" t="s">
        <v>240</v>
      </c>
      <c r="U53" s="4" t="s">
        <v>240</v>
      </c>
      <c r="V53" s="4" t="s">
        <v>588</v>
      </c>
      <c r="W53" s="4" t="str">
        <f>HYPERLINK("https%3A%2F%2Fwww.webofscience.com%2Fwos%2Fwoscc%2Ffull-record%2FWOS:001207493700001","View Full Record in Web of Science")</f>
        <v>View Full Record in Web of Science</v>
      </c>
    </row>
    <row r="54" spans="1:23">
      <c r="A54" s="4" t="s">
        <v>233</v>
      </c>
      <c r="B54" s="4" t="s">
        <v>589</v>
      </c>
      <c r="C54" s="4" t="s">
        <v>590</v>
      </c>
      <c r="D54" s="4" t="s">
        <v>591</v>
      </c>
      <c r="E54" s="4" t="s">
        <v>592</v>
      </c>
      <c r="F54" s="4" t="s">
        <v>593</v>
      </c>
      <c r="G54" s="4" t="s">
        <v>240</v>
      </c>
      <c r="H54" s="4">
        <v>2024</v>
      </c>
      <c r="I54" s="4">
        <v>15</v>
      </c>
      <c r="J54" s="4">
        <v>1</v>
      </c>
      <c r="K54" s="4" t="s">
        <v>240</v>
      </c>
      <c r="L54" s="4" t="s">
        <v>240</v>
      </c>
      <c r="M54" s="4" t="s">
        <v>240</v>
      </c>
      <c r="N54" s="4" t="s">
        <v>240</v>
      </c>
      <c r="O54" s="4">
        <v>142</v>
      </c>
      <c r="P54" s="4">
        <v>157</v>
      </c>
      <c r="Q54" s="4" t="s">
        <v>240</v>
      </c>
      <c r="R54" s="4" t="s">
        <v>594</v>
      </c>
      <c r="S54" s="4" t="str">
        <f>HYPERLINK("http://dx.doi.org/10.30546/2219-1259.15.1.2024.2459","http://dx.doi.org/10.30546/2219-1259.15.1.2024.2459")</f>
        <v>http://dx.doi.org/10.30546/2219-1259.15.1.2024.2459</v>
      </c>
      <c r="T54" s="4" t="s">
        <v>240</v>
      </c>
      <c r="U54" s="4" t="s">
        <v>240</v>
      </c>
      <c r="V54" s="4" t="s">
        <v>595</v>
      </c>
      <c r="W54" s="4" t="str">
        <f>HYPERLINK("https%3A%2F%2Fwww.webofscience.com%2Fwos%2Fwoscc%2Ffull-record%2FWOS:001222917200008","View Full Record in Web of Science")</f>
        <v>View Full Record in Web of Science</v>
      </c>
    </row>
    <row r="55" spans="1:23">
      <c r="A55" s="4" t="s">
        <v>233</v>
      </c>
      <c r="B55" s="4" t="s">
        <v>596</v>
      </c>
      <c r="C55" s="4" t="s">
        <v>597</v>
      </c>
      <c r="D55" s="4" t="s">
        <v>598</v>
      </c>
      <c r="E55" s="4" t="s">
        <v>599</v>
      </c>
      <c r="F55" s="4" t="s">
        <v>240</v>
      </c>
      <c r="G55" s="4" t="s">
        <v>378</v>
      </c>
      <c r="H55" s="4">
        <v>2024</v>
      </c>
      <c r="I55" s="4">
        <v>62</v>
      </c>
      <c r="J55" s="4" t="s">
        <v>240</v>
      </c>
      <c r="K55" s="4" t="s">
        <v>240</v>
      </c>
      <c r="L55" s="4" t="s">
        <v>240</v>
      </c>
      <c r="M55" s="4" t="s">
        <v>240</v>
      </c>
      <c r="N55" s="4" t="s">
        <v>240</v>
      </c>
      <c r="O55" s="4" t="s">
        <v>240</v>
      </c>
      <c r="P55" s="4" t="s">
        <v>240</v>
      </c>
      <c r="Q55" s="4">
        <v>106274</v>
      </c>
      <c r="R55" s="4" t="s">
        <v>600</v>
      </c>
      <c r="S55" s="4" t="str">
        <f>HYPERLINK("http://dx.doi.org/10.1016/j.istruc.2024.106274","http://dx.doi.org/10.1016/j.istruc.2024.106274")</f>
        <v>http://dx.doi.org/10.1016/j.istruc.2024.106274</v>
      </c>
      <c r="T55" s="4" t="s">
        <v>240</v>
      </c>
      <c r="U55" s="4" t="s">
        <v>242</v>
      </c>
      <c r="V55" s="4" t="s">
        <v>601</v>
      </c>
      <c r="W55" s="4" t="str">
        <f>HYPERLINK("https%3A%2F%2Fwww.webofscience.com%2Fwos%2Fwoscc%2Ffull-record%2FWOS:001224603200001","View Full Record in Web of Science")</f>
        <v>View Full Record in Web of Science</v>
      </c>
    </row>
    <row r="56" spans="1:23">
      <c r="A56" s="4" t="s">
        <v>233</v>
      </c>
      <c r="B56" s="4" t="s">
        <v>602</v>
      </c>
      <c r="C56" s="4" t="s">
        <v>603</v>
      </c>
      <c r="D56" s="4" t="s">
        <v>604</v>
      </c>
      <c r="E56" s="4" t="s">
        <v>240</v>
      </c>
      <c r="F56" s="4" t="s">
        <v>605</v>
      </c>
      <c r="G56" s="4" t="s">
        <v>606</v>
      </c>
      <c r="H56" s="4">
        <v>2024</v>
      </c>
      <c r="I56" s="4">
        <v>10</v>
      </c>
      <c r="J56" s="4">
        <v>3</v>
      </c>
      <c r="K56" s="4" t="s">
        <v>240</v>
      </c>
      <c r="L56" s="4" t="s">
        <v>240</v>
      </c>
      <c r="M56" s="4" t="s">
        <v>240</v>
      </c>
      <c r="N56" s="4" t="s">
        <v>240</v>
      </c>
      <c r="O56" s="4" t="s">
        <v>240</v>
      </c>
      <c r="P56" s="4" t="s">
        <v>240</v>
      </c>
      <c r="Q56" s="4" t="s">
        <v>607</v>
      </c>
      <c r="R56" s="4" t="s">
        <v>608</v>
      </c>
      <c r="S56" s="4" t="str">
        <f>HYPERLINK("http://dx.doi.org/10.1016/j.heliyon.2024.e25012","http://dx.doi.org/10.1016/j.heliyon.2024.e25012")</f>
        <v>http://dx.doi.org/10.1016/j.heliyon.2024.e25012</v>
      </c>
      <c r="T56" s="4" t="s">
        <v>240</v>
      </c>
      <c r="U56" s="4" t="s">
        <v>283</v>
      </c>
      <c r="V56" s="4" t="s">
        <v>609</v>
      </c>
      <c r="W56" s="4" t="str">
        <f>HYPERLINK("https%3A%2F%2Fwww.webofscience.com%2Fwos%2Fwoscc%2Ffull-record%2FWOS:001175484500001","View Full Record in Web of Science")</f>
        <v>View Full Record in Web of Science</v>
      </c>
    </row>
    <row r="57" spans="1:23">
      <c r="A57" s="4" t="s">
        <v>233</v>
      </c>
      <c r="B57" s="4" t="s">
        <v>610</v>
      </c>
      <c r="C57" s="4" t="s">
        <v>611</v>
      </c>
      <c r="D57" s="4" t="s">
        <v>612</v>
      </c>
      <c r="E57" s="4" t="s">
        <v>613</v>
      </c>
      <c r="F57" s="4" t="s">
        <v>614</v>
      </c>
      <c r="G57" s="4" t="s">
        <v>615</v>
      </c>
      <c r="H57" s="4">
        <v>2024</v>
      </c>
      <c r="I57" s="4">
        <v>421</v>
      </c>
      <c r="J57" s="4" t="s">
        <v>240</v>
      </c>
      <c r="K57" s="4" t="s">
        <v>240</v>
      </c>
      <c r="L57" s="4" t="s">
        <v>240</v>
      </c>
      <c r="M57" s="4" t="s">
        <v>240</v>
      </c>
      <c r="N57" s="4" t="s">
        <v>240</v>
      </c>
      <c r="O57" s="4" t="s">
        <v>240</v>
      </c>
      <c r="P57" s="4" t="s">
        <v>240</v>
      </c>
      <c r="Q57" s="4">
        <v>135708</v>
      </c>
      <c r="R57" s="4" t="s">
        <v>616</v>
      </c>
      <c r="S57" s="4" t="str">
        <f>HYPERLINK("http://dx.doi.org/10.1016/j.conbuildmat.2024.135708","http://dx.doi.org/10.1016/j.conbuildmat.2024.135708")</f>
        <v>http://dx.doi.org/10.1016/j.conbuildmat.2024.135708</v>
      </c>
      <c r="T57" s="4" t="s">
        <v>240</v>
      </c>
      <c r="U57" s="4" t="s">
        <v>242</v>
      </c>
      <c r="V57" s="4" t="s">
        <v>617</v>
      </c>
      <c r="W57" s="4" t="str">
        <f>HYPERLINK("https%3A%2F%2Fwww.webofscience.com%2Fwos%2Fwoscc%2Ffull-record%2FWOS:001209211800001","View Full Record in Web of Science")</f>
        <v>View Full Record in Web of Science</v>
      </c>
    </row>
    <row r="58" spans="1:23">
      <c r="A58" s="4" t="s">
        <v>233</v>
      </c>
      <c r="B58" s="4" t="s">
        <v>618</v>
      </c>
      <c r="C58" s="4" t="s">
        <v>619</v>
      </c>
      <c r="D58" s="4" t="s">
        <v>620</v>
      </c>
      <c r="E58" s="4" t="s">
        <v>240</v>
      </c>
      <c r="F58" s="4" t="s">
        <v>621</v>
      </c>
      <c r="G58" s="4" t="s">
        <v>240</v>
      </c>
      <c r="H58" s="4">
        <v>2024</v>
      </c>
      <c r="I58" s="4">
        <v>32</v>
      </c>
      <c r="J58" s="4">
        <v>5</v>
      </c>
      <c r="K58" s="4" t="s">
        <v>240</v>
      </c>
      <c r="L58" s="4" t="s">
        <v>240</v>
      </c>
      <c r="M58" s="4" t="s">
        <v>240</v>
      </c>
      <c r="N58" s="4" t="s">
        <v>240</v>
      </c>
      <c r="O58" s="4">
        <v>2994</v>
      </c>
      <c r="P58" s="4">
        <v>3015</v>
      </c>
      <c r="Q58" s="4" t="s">
        <v>240</v>
      </c>
      <c r="R58" s="4" t="s">
        <v>622</v>
      </c>
      <c r="S58" s="4" t="str">
        <f>HYPERLINK("http://dx.doi.org/10.3934/era.2024137","http://dx.doi.org/10.3934/era.2024137")</f>
        <v>http://dx.doi.org/10.3934/era.2024137</v>
      </c>
      <c r="T58" s="4" t="s">
        <v>240</v>
      </c>
      <c r="U58" s="4" t="s">
        <v>240</v>
      </c>
      <c r="V58" s="4" t="s">
        <v>623</v>
      </c>
      <c r="W58" s="4" t="str">
        <f>HYPERLINK("https%3A%2F%2Fwww.webofscience.com%2Fwos%2Fwoscc%2Ffull-record%2FWOS:001218816400001","View Full Record in Web of Science")</f>
        <v>View Full Record in Web of Science</v>
      </c>
    </row>
    <row r="59" spans="1:23">
      <c r="A59" s="4" t="s">
        <v>233</v>
      </c>
      <c r="B59" s="4" t="s">
        <v>624</v>
      </c>
      <c r="C59" s="4" t="s">
        <v>625</v>
      </c>
      <c r="D59" s="4" t="s">
        <v>626</v>
      </c>
      <c r="E59" s="4" t="s">
        <v>627</v>
      </c>
      <c r="F59" s="4" t="s">
        <v>628</v>
      </c>
      <c r="G59" s="4" t="s">
        <v>240</v>
      </c>
      <c r="H59" s="4">
        <v>2024</v>
      </c>
      <c r="I59" s="4">
        <v>19</v>
      </c>
      <c r="J59" s="4" t="s">
        <v>240</v>
      </c>
      <c r="K59" s="4" t="s">
        <v>240</v>
      </c>
      <c r="L59" s="4" t="s">
        <v>240</v>
      </c>
      <c r="M59" s="4" t="s">
        <v>240</v>
      </c>
      <c r="N59" s="4" t="s">
        <v>240</v>
      </c>
      <c r="O59" s="4">
        <v>4601</v>
      </c>
      <c r="P59" s="4">
        <v>4614</v>
      </c>
      <c r="Q59" s="4" t="s">
        <v>240</v>
      </c>
      <c r="R59" s="4" t="s">
        <v>629</v>
      </c>
      <c r="S59" s="4" t="str">
        <f>HYPERLINK("http://dx.doi.org/10.1109/TIFS.2024.3378427","http://dx.doi.org/10.1109/TIFS.2024.3378427")</f>
        <v>http://dx.doi.org/10.1109/TIFS.2024.3378427</v>
      </c>
      <c r="T59" s="4" t="s">
        <v>240</v>
      </c>
      <c r="U59" s="4" t="s">
        <v>240</v>
      </c>
      <c r="V59" s="4" t="s">
        <v>630</v>
      </c>
      <c r="W59" s="4" t="str">
        <f>HYPERLINK("https%3A%2F%2Fwww.webofscience.com%2Fwos%2Fwoscc%2Ffull-record%2FWOS:001216477200027","View Full Record in Web of Science")</f>
        <v>View Full Record in Web of Science</v>
      </c>
    </row>
    <row r="60" spans="1:23">
      <c r="A60" s="4" t="s">
        <v>233</v>
      </c>
      <c r="B60" s="4" t="s">
        <v>631</v>
      </c>
      <c r="C60" s="4" t="s">
        <v>632</v>
      </c>
      <c r="D60" s="4" t="s">
        <v>633</v>
      </c>
      <c r="E60" s="4" t="s">
        <v>634</v>
      </c>
      <c r="F60" s="4" t="s">
        <v>635</v>
      </c>
      <c r="G60" s="4" t="s">
        <v>342</v>
      </c>
      <c r="H60" s="4">
        <v>2024</v>
      </c>
      <c r="I60" s="4">
        <v>273</v>
      </c>
      <c r="J60" s="4" t="s">
        <v>240</v>
      </c>
      <c r="K60" s="4" t="s">
        <v>240</v>
      </c>
      <c r="L60" s="4" t="s">
        <v>240</v>
      </c>
      <c r="M60" s="4" t="s">
        <v>240</v>
      </c>
      <c r="N60" s="4" t="s">
        <v>240</v>
      </c>
      <c r="O60" s="4" t="s">
        <v>240</v>
      </c>
      <c r="P60" s="4" t="s">
        <v>240</v>
      </c>
      <c r="Q60" s="4">
        <v>116157</v>
      </c>
      <c r="R60" s="4" t="s">
        <v>636</v>
      </c>
      <c r="S60" s="4" t="str">
        <f>HYPERLINK("http://dx.doi.org/10.1016/j.ecoenv.2024.116157","http://dx.doi.org/10.1016/j.ecoenv.2024.116157")</f>
        <v>http://dx.doi.org/10.1016/j.ecoenv.2024.116157</v>
      </c>
      <c r="T60" s="4" t="s">
        <v>240</v>
      </c>
      <c r="U60" s="4" t="s">
        <v>242</v>
      </c>
      <c r="V60" s="4" t="s">
        <v>637</v>
      </c>
      <c r="W60" s="4" t="str">
        <f>HYPERLINK("https%3A%2F%2Fwww.webofscience.com%2Fwos%2Fwoscc%2Ffull-record%2FWOS:001199318700001","View Full Record in Web of Science")</f>
        <v>View Full Record in Web of Science</v>
      </c>
    </row>
    <row r="61" spans="1:23">
      <c r="A61" s="4" t="s">
        <v>233</v>
      </c>
      <c r="B61" s="4" t="s">
        <v>638</v>
      </c>
      <c r="C61" s="4" t="s">
        <v>639</v>
      </c>
      <c r="D61" s="4" t="s">
        <v>640</v>
      </c>
      <c r="E61" s="4" t="s">
        <v>641</v>
      </c>
      <c r="F61" s="4" t="s">
        <v>642</v>
      </c>
      <c r="G61" s="4" t="s">
        <v>643</v>
      </c>
      <c r="H61" s="4">
        <v>2024</v>
      </c>
      <c r="I61" s="4">
        <v>84</v>
      </c>
      <c r="J61" s="4">
        <v>1</v>
      </c>
      <c r="K61" s="4" t="s">
        <v>240</v>
      </c>
      <c r="L61" s="4" t="s">
        <v>240</v>
      </c>
      <c r="M61" s="4" t="s">
        <v>240</v>
      </c>
      <c r="N61" s="4" t="s">
        <v>240</v>
      </c>
      <c r="O61" s="4" t="s">
        <v>240</v>
      </c>
      <c r="P61" s="4" t="s">
        <v>240</v>
      </c>
      <c r="Q61" s="4">
        <v>15</v>
      </c>
      <c r="R61" s="4" t="s">
        <v>644</v>
      </c>
      <c r="S61" s="4" t="str">
        <f>HYPERLINK("http://dx.doi.org/10.1140/epjc/s10052-023-12333-w","http://dx.doi.org/10.1140/epjc/s10052-023-12333-w")</f>
        <v>http://dx.doi.org/10.1140/epjc/s10052-023-12333-w</v>
      </c>
      <c r="T61" s="4" t="s">
        <v>240</v>
      </c>
      <c r="U61" s="4" t="s">
        <v>240</v>
      </c>
      <c r="V61" s="4" t="s">
        <v>645</v>
      </c>
      <c r="W61" s="4" t="str">
        <f>HYPERLINK("https%3A%2F%2Fwww.webofscience.com%2Fwos%2Fwoscc%2Ffull-record%2FWOS:001137955400005","View Full Record in Web of Science")</f>
        <v>View Full Record in Web of Science</v>
      </c>
    </row>
    <row r="62" spans="1:23">
      <c r="A62" s="4" t="s">
        <v>233</v>
      </c>
      <c r="B62" s="4" t="s">
        <v>646</v>
      </c>
      <c r="C62" s="4" t="s">
        <v>647</v>
      </c>
      <c r="D62" s="4" t="s">
        <v>648</v>
      </c>
      <c r="E62" s="4" t="s">
        <v>649</v>
      </c>
      <c r="F62" s="4" t="s">
        <v>650</v>
      </c>
      <c r="G62" s="4" t="s">
        <v>651</v>
      </c>
      <c r="H62" s="4">
        <v>2024</v>
      </c>
      <c r="I62" s="4">
        <v>585</v>
      </c>
      <c r="J62" s="4" t="s">
        <v>240</v>
      </c>
      <c r="K62" s="4" t="s">
        <v>240</v>
      </c>
      <c r="L62" s="4" t="s">
        <v>240</v>
      </c>
      <c r="M62" s="4" t="s">
        <v>240</v>
      </c>
      <c r="N62" s="4" t="s">
        <v>240</v>
      </c>
      <c r="O62" s="4" t="s">
        <v>240</v>
      </c>
      <c r="P62" s="4" t="s">
        <v>240</v>
      </c>
      <c r="Q62" s="4">
        <v>740724</v>
      </c>
      <c r="R62" s="4" t="s">
        <v>652</v>
      </c>
      <c r="S62" s="4" t="str">
        <f>HYPERLINK("http://dx.doi.org/10.1016/j.aquaculture.2024.740724","http://dx.doi.org/10.1016/j.aquaculture.2024.740724")</f>
        <v>http://dx.doi.org/10.1016/j.aquaculture.2024.740724</v>
      </c>
      <c r="T62" s="4" t="s">
        <v>240</v>
      </c>
      <c r="U62" s="4" t="s">
        <v>242</v>
      </c>
      <c r="V62" s="4" t="s">
        <v>653</v>
      </c>
      <c r="W62" s="4" t="str">
        <f>HYPERLINK("https%3A%2F%2Fwww.webofscience.com%2Fwos%2Fwoscc%2Ffull-record%2FWOS:001209089300001","View Full Record in Web of Science")</f>
        <v>View Full Record in Web of Science</v>
      </c>
    </row>
    <row r="63" spans="1:23">
      <c r="A63" s="4" t="s">
        <v>233</v>
      </c>
      <c r="B63" s="4" t="s">
        <v>654</v>
      </c>
      <c r="C63" s="4" t="s">
        <v>655</v>
      </c>
      <c r="D63" s="4" t="s">
        <v>656</v>
      </c>
      <c r="E63" s="4" t="s">
        <v>240</v>
      </c>
      <c r="F63" s="4" t="s">
        <v>657</v>
      </c>
      <c r="G63" s="4" t="s">
        <v>240</v>
      </c>
      <c r="H63" s="4">
        <v>2024</v>
      </c>
      <c r="I63" s="4">
        <v>16</v>
      </c>
      <c r="J63" s="4">
        <v>2</v>
      </c>
      <c r="K63" s="4" t="s">
        <v>240</v>
      </c>
      <c r="L63" s="4" t="s">
        <v>240</v>
      </c>
      <c r="M63" s="4" t="s">
        <v>240</v>
      </c>
      <c r="N63" s="4" t="s">
        <v>240</v>
      </c>
      <c r="O63" s="4">
        <v>388</v>
      </c>
      <c r="P63" s="4">
        <v>415</v>
      </c>
      <c r="Q63" s="4" t="s">
        <v>240</v>
      </c>
      <c r="R63" s="4" t="s">
        <v>658</v>
      </c>
      <c r="S63" s="4" t="str">
        <f>HYPERLINK("http://dx.doi.org/10.3934/cam.2024018","http://dx.doi.org/10.3934/cam.2024018")</f>
        <v>http://dx.doi.org/10.3934/cam.2024018</v>
      </c>
      <c r="T63" s="4" t="s">
        <v>240</v>
      </c>
      <c r="U63" s="4" t="s">
        <v>240</v>
      </c>
      <c r="V63" s="4" t="s">
        <v>659</v>
      </c>
      <c r="W63" s="4" t="str">
        <f>HYPERLINK("https%3A%2F%2Fwww.webofscience.com%2Fwos%2Fwoscc%2Ffull-record%2FWOS:001231984600001","View Full Record in Web of Science")</f>
        <v>View Full Record in Web of Science</v>
      </c>
    </row>
    <row r="64" spans="1:23">
      <c r="A64" s="4" t="s">
        <v>233</v>
      </c>
      <c r="B64" s="4" t="s">
        <v>654</v>
      </c>
      <c r="C64" s="4" t="s">
        <v>660</v>
      </c>
      <c r="D64" s="4" t="s">
        <v>661</v>
      </c>
      <c r="E64" s="4" t="s">
        <v>662</v>
      </c>
      <c r="F64" s="4" t="s">
        <v>240</v>
      </c>
      <c r="G64" s="4" t="s">
        <v>296</v>
      </c>
      <c r="H64" s="4">
        <v>2024</v>
      </c>
      <c r="I64" s="4">
        <v>58</v>
      </c>
      <c r="J64" s="4" t="s">
        <v>240</v>
      </c>
      <c r="K64" s="4" t="s">
        <v>240</v>
      </c>
      <c r="L64" s="4" t="s">
        <v>240</v>
      </c>
      <c r="M64" s="4" t="s">
        <v>240</v>
      </c>
      <c r="N64" s="4" t="s">
        <v>240</v>
      </c>
      <c r="O64" s="4" t="s">
        <v>240</v>
      </c>
      <c r="P64" s="4" t="s">
        <v>240</v>
      </c>
      <c r="Q64" s="4">
        <v>107546</v>
      </c>
      <c r="R64" s="4" t="s">
        <v>663</v>
      </c>
      <c r="S64" s="4" t="str">
        <f>HYPERLINK("http://dx.doi.org/10.1016/j.rinp.2024.107546","http://dx.doi.org/10.1016/j.rinp.2024.107546")</f>
        <v>http://dx.doi.org/10.1016/j.rinp.2024.107546</v>
      </c>
      <c r="T64" s="4" t="s">
        <v>240</v>
      </c>
      <c r="U64" s="4" t="s">
        <v>242</v>
      </c>
      <c r="V64" s="4" t="s">
        <v>664</v>
      </c>
      <c r="W64" s="4" t="str">
        <f>HYPERLINK("https%3A%2F%2Fwww.webofscience.com%2Fwos%2Fwoscc%2Ffull-record%2FWOS:001204224000001","View Full Record in Web of Science")</f>
        <v>View Full Record in Web of Science</v>
      </c>
    </row>
    <row r="65" spans="1:23">
      <c r="A65" s="4" t="s">
        <v>233</v>
      </c>
      <c r="B65" s="4" t="s">
        <v>665</v>
      </c>
      <c r="C65" s="4" t="s">
        <v>666</v>
      </c>
      <c r="D65" s="4" t="s">
        <v>667</v>
      </c>
      <c r="E65" s="4" t="s">
        <v>668</v>
      </c>
      <c r="F65" s="4" t="s">
        <v>669</v>
      </c>
      <c r="G65" s="4" t="s">
        <v>670</v>
      </c>
      <c r="H65" s="4">
        <v>2024</v>
      </c>
      <c r="I65" s="4">
        <v>13</v>
      </c>
      <c r="J65" s="4">
        <v>1</v>
      </c>
      <c r="K65" s="4" t="s">
        <v>240</v>
      </c>
      <c r="L65" s="4" t="s">
        <v>240</v>
      </c>
      <c r="M65" s="4" t="s">
        <v>240</v>
      </c>
      <c r="N65" s="4" t="s">
        <v>240</v>
      </c>
      <c r="O65" s="4" t="s">
        <v>240</v>
      </c>
      <c r="P65" s="4" t="s">
        <v>240</v>
      </c>
      <c r="Q65" s="4">
        <v>20230129</v>
      </c>
      <c r="R65" s="4" t="s">
        <v>671</v>
      </c>
      <c r="S65" s="4" t="str">
        <f>HYPERLINK("http://dx.doi.org/10.1515/anona-2023-0129","http://dx.doi.org/10.1515/anona-2023-0129")</f>
        <v>http://dx.doi.org/10.1515/anona-2023-0129</v>
      </c>
      <c r="T65" s="4" t="s">
        <v>240</v>
      </c>
      <c r="U65" s="4" t="s">
        <v>240</v>
      </c>
      <c r="V65" s="4" t="s">
        <v>672</v>
      </c>
      <c r="W65" s="4" t="str">
        <f>HYPERLINK("https%3A%2F%2Fwww.webofscience.com%2Fwos%2Fwoscc%2Ffull-record%2FWOS:001178812900001","View Full Record in Web of Science")</f>
        <v>View Full Record in Web of Science</v>
      </c>
    </row>
    <row r="66" spans="1:23">
      <c r="A66" s="4" t="s">
        <v>233</v>
      </c>
      <c r="B66" s="4" t="s">
        <v>673</v>
      </c>
      <c r="C66" s="4" t="s">
        <v>674</v>
      </c>
      <c r="D66" s="4" t="s">
        <v>675</v>
      </c>
      <c r="E66" s="4" t="s">
        <v>676</v>
      </c>
      <c r="F66" s="4" t="s">
        <v>677</v>
      </c>
      <c r="G66" s="4" t="s">
        <v>239</v>
      </c>
      <c r="H66" s="4">
        <v>2024</v>
      </c>
      <c r="I66" s="4">
        <v>34</v>
      </c>
      <c r="J66" s="4">
        <v>24</v>
      </c>
      <c r="K66" s="4" t="s">
        <v>240</v>
      </c>
      <c r="L66" s="4" t="s">
        <v>240</v>
      </c>
      <c r="M66" s="4" t="s">
        <v>240</v>
      </c>
      <c r="N66" s="4" t="s">
        <v>240</v>
      </c>
      <c r="O66" s="4" t="s">
        <v>240</v>
      </c>
      <c r="P66" s="4" t="s">
        <v>240</v>
      </c>
      <c r="Q66" s="4" t="s">
        <v>240</v>
      </c>
      <c r="R66" s="4" t="s">
        <v>678</v>
      </c>
      <c r="S66" s="4" t="str">
        <f>HYPERLINK("http://dx.doi.org/10.1002/adfm.202314160","http://dx.doi.org/10.1002/adfm.202314160")</f>
        <v>http://dx.doi.org/10.1002/adfm.202314160</v>
      </c>
      <c r="T66" s="4" t="s">
        <v>240</v>
      </c>
      <c r="U66" s="4" t="s">
        <v>335</v>
      </c>
      <c r="V66" s="4" t="s">
        <v>679</v>
      </c>
      <c r="W66" s="4" t="str">
        <f>HYPERLINK("https%3A%2F%2Fwww.webofscience.com%2Fwos%2Fwoscc%2Ffull-record%2FWOS:001169309700001","View Full Record in Web of Science")</f>
        <v>View Full Record in Web of Science</v>
      </c>
    </row>
    <row r="67" spans="1:23">
      <c r="A67" s="4" t="s">
        <v>233</v>
      </c>
      <c r="B67" s="4" t="s">
        <v>680</v>
      </c>
      <c r="C67" s="4" t="s">
        <v>681</v>
      </c>
      <c r="D67" s="4" t="s">
        <v>682</v>
      </c>
      <c r="E67" s="4" t="s">
        <v>683</v>
      </c>
      <c r="F67" s="4" t="s">
        <v>684</v>
      </c>
      <c r="G67" s="4" t="s">
        <v>685</v>
      </c>
      <c r="H67" s="4">
        <v>2024</v>
      </c>
      <c r="I67" s="4">
        <v>26</v>
      </c>
      <c r="J67" s="4">
        <v>15</v>
      </c>
      <c r="K67" s="4" t="s">
        <v>240</v>
      </c>
      <c r="L67" s="4" t="s">
        <v>240</v>
      </c>
      <c r="M67" s="4" t="s">
        <v>240</v>
      </c>
      <c r="N67" s="4" t="s">
        <v>240</v>
      </c>
      <c r="O67" s="4">
        <v>11582</v>
      </c>
      <c r="P67" s="4">
        <v>11588</v>
      </c>
      <c r="Q67" s="4" t="s">
        <v>240</v>
      </c>
      <c r="R67" s="4" t="s">
        <v>686</v>
      </c>
      <c r="S67" s="4" t="str">
        <f>HYPERLINK("http://dx.doi.org/10.1039/d3cp06131k","http://dx.doi.org/10.1039/d3cp06131k")</f>
        <v>http://dx.doi.org/10.1039/d3cp06131k</v>
      </c>
      <c r="T67" s="4" t="s">
        <v>240</v>
      </c>
      <c r="U67" s="4" t="s">
        <v>242</v>
      </c>
      <c r="V67" s="4" t="s">
        <v>687</v>
      </c>
      <c r="W67" s="4" t="str">
        <f>HYPERLINK("https%3A%2F%2Fwww.webofscience.com%2Fwos%2Fwoscc%2Ffull-record%2FWOS:001191250200001","View Full Record in Web of Science")</f>
        <v>View Full Record in Web of Science</v>
      </c>
    </row>
    <row r="68" spans="1:23">
      <c r="A68" s="4" t="s">
        <v>233</v>
      </c>
      <c r="B68" s="4" t="s">
        <v>688</v>
      </c>
      <c r="C68" s="4" t="s">
        <v>689</v>
      </c>
      <c r="D68" s="4" t="s">
        <v>690</v>
      </c>
      <c r="E68" s="4" t="s">
        <v>691</v>
      </c>
      <c r="F68" s="4" t="s">
        <v>692</v>
      </c>
      <c r="G68" s="4" t="s">
        <v>693</v>
      </c>
      <c r="H68" s="4">
        <v>2024</v>
      </c>
      <c r="I68" s="4">
        <v>353</v>
      </c>
      <c r="J68" s="4" t="s">
        <v>240</v>
      </c>
      <c r="K68" s="4" t="s">
        <v>240</v>
      </c>
      <c r="L68" s="4" t="s">
        <v>240</v>
      </c>
      <c r="M68" s="4" t="s">
        <v>240</v>
      </c>
      <c r="N68" s="4" t="s">
        <v>240</v>
      </c>
      <c r="O68" s="4" t="s">
        <v>240</v>
      </c>
      <c r="P68" s="4" t="s">
        <v>240</v>
      </c>
      <c r="Q68" s="4">
        <v>120160</v>
      </c>
      <c r="R68" s="4" t="s">
        <v>694</v>
      </c>
      <c r="S68" s="4" t="str">
        <f>HYPERLINK("http://dx.doi.org/10.1016/j.jenvman.2024.120160","http://dx.doi.org/10.1016/j.jenvman.2024.120160")</f>
        <v>http://dx.doi.org/10.1016/j.jenvman.2024.120160</v>
      </c>
      <c r="T68" s="4" t="s">
        <v>240</v>
      </c>
      <c r="U68" s="4" t="s">
        <v>283</v>
      </c>
      <c r="V68" s="4" t="s">
        <v>695</v>
      </c>
      <c r="W68" s="4" t="str">
        <f>HYPERLINK("https%3A%2F%2Fwww.webofscience.com%2Fwos%2Fwoscc%2Ffull-record%2FWOS:001176950700001","View Full Record in Web of Science")</f>
        <v>View Full Record in Web of Science</v>
      </c>
    </row>
    <row r="69" spans="1:23">
      <c r="A69" s="4" t="s">
        <v>233</v>
      </c>
      <c r="B69" s="4" t="s">
        <v>696</v>
      </c>
      <c r="C69" s="4" t="s">
        <v>697</v>
      </c>
      <c r="D69" s="4" t="s">
        <v>698</v>
      </c>
      <c r="E69" s="4" t="s">
        <v>699</v>
      </c>
      <c r="F69" s="4" t="s">
        <v>700</v>
      </c>
      <c r="G69" s="4" t="s">
        <v>701</v>
      </c>
      <c r="H69" s="4">
        <v>2024</v>
      </c>
      <c r="I69" s="4">
        <v>14</v>
      </c>
      <c r="J69" s="4">
        <v>4</v>
      </c>
      <c r="K69" s="4" t="s">
        <v>240</v>
      </c>
      <c r="L69" s="4" t="s">
        <v>240</v>
      </c>
      <c r="M69" s="4" t="s">
        <v>240</v>
      </c>
      <c r="N69" s="4" t="s">
        <v>240</v>
      </c>
      <c r="O69" s="4">
        <v>928</v>
      </c>
      <c r="P69" s="4">
        <v>934</v>
      </c>
      <c r="Q69" s="4" t="s">
        <v>240</v>
      </c>
      <c r="R69" s="4" t="s">
        <v>702</v>
      </c>
      <c r="S69" s="4" t="str">
        <f>HYPERLINK("http://dx.doi.org/10.1039/d3cy01697h","http://dx.doi.org/10.1039/d3cy01697h")</f>
        <v>http://dx.doi.org/10.1039/d3cy01697h</v>
      </c>
      <c r="T69" s="4" t="s">
        <v>240</v>
      </c>
      <c r="U69" s="4" t="s">
        <v>283</v>
      </c>
      <c r="V69" s="4" t="s">
        <v>703</v>
      </c>
      <c r="W69" s="4" t="str">
        <f>HYPERLINK("https%3A%2F%2Fwww.webofscience.com%2Fwos%2Fwoscc%2Ffull-record%2FWOS:001145328100001","View Full Record in Web of Science")</f>
        <v>View Full Record in Web of Science</v>
      </c>
    </row>
    <row r="70" spans="1:23">
      <c r="A70" s="4" t="s">
        <v>233</v>
      </c>
      <c r="B70" s="4" t="s">
        <v>704</v>
      </c>
      <c r="C70" s="4" t="s">
        <v>705</v>
      </c>
      <c r="D70" s="4" t="s">
        <v>706</v>
      </c>
      <c r="E70" s="4" t="s">
        <v>707</v>
      </c>
      <c r="F70" s="4" t="s">
        <v>240</v>
      </c>
      <c r="G70" s="4" t="s">
        <v>708</v>
      </c>
      <c r="H70" s="4">
        <v>2024</v>
      </c>
      <c r="I70" s="4">
        <v>20</v>
      </c>
      <c r="J70" s="4" t="s">
        <v>240</v>
      </c>
      <c r="K70" s="4" t="s">
        <v>240</v>
      </c>
      <c r="L70" s="4" t="s">
        <v>240</v>
      </c>
      <c r="M70" s="4" t="s">
        <v>240</v>
      </c>
      <c r="N70" s="4" t="s">
        <v>240</v>
      </c>
      <c r="O70" s="4" t="s">
        <v>240</v>
      </c>
      <c r="P70" s="4" t="s">
        <v>240</v>
      </c>
      <c r="Q70" s="4" t="s">
        <v>709</v>
      </c>
      <c r="R70" s="4" t="s">
        <v>710</v>
      </c>
      <c r="S70" s="4" t="str">
        <f>HYPERLINK("http://dx.doi.org/10.1016/j.cscm.2024.e03025","http://dx.doi.org/10.1016/j.cscm.2024.e03025")</f>
        <v>http://dx.doi.org/10.1016/j.cscm.2024.e03025</v>
      </c>
      <c r="T70" s="4" t="s">
        <v>240</v>
      </c>
      <c r="U70" s="4" t="s">
        <v>242</v>
      </c>
      <c r="V70" s="4" t="s">
        <v>711</v>
      </c>
      <c r="W70" s="4" t="str">
        <f>HYPERLINK("https%3A%2F%2Fwww.webofscience.com%2Fwos%2Fwoscc%2Ffull-record%2FWOS:001203355800001","View Full Record in Web of Science")</f>
        <v>View Full Record in Web of Science</v>
      </c>
    </row>
    <row r="71" spans="1:23">
      <c r="A71" s="4" t="s">
        <v>233</v>
      </c>
      <c r="B71" s="4" t="s">
        <v>712</v>
      </c>
      <c r="C71" s="4" t="s">
        <v>713</v>
      </c>
      <c r="D71" s="4" t="s">
        <v>714</v>
      </c>
      <c r="E71" s="4" t="s">
        <v>715</v>
      </c>
      <c r="F71" s="4" t="s">
        <v>716</v>
      </c>
      <c r="G71" s="4" t="s">
        <v>717</v>
      </c>
      <c r="H71" s="4">
        <v>2024</v>
      </c>
      <c r="I71" s="4">
        <v>45</v>
      </c>
      <c r="J71" s="4">
        <v>7</v>
      </c>
      <c r="K71" s="4" t="s">
        <v>240</v>
      </c>
      <c r="L71" s="4" t="s">
        <v>240</v>
      </c>
      <c r="M71" s="4" t="s">
        <v>240</v>
      </c>
      <c r="N71" s="4" t="s">
        <v>240</v>
      </c>
      <c r="O71" s="4">
        <v>5804</v>
      </c>
      <c r="P71" s="4">
        <v>5826</v>
      </c>
      <c r="Q71" s="4" t="s">
        <v>240</v>
      </c>
      <c r="R71" s="4" t="s">
        <v>718</v>
      </c>
      <c r="S71" s="4" t="str">
        <f>HYPERLINK("http://dx.doi.org/10.1002/pc.28195","http://dx.doi.org/10.1002/pc.28195")</f>
        <v>http://dx.doi.org/10.1002/pc.28195</v>
      </c>
      <c r="T71" s="4" t="s">
        <v>240</v>
      </c>
      <c r="U71" s="4" t="s">
        <v>335</v>
      </c>
      <c r="V71" s="4" t="s">
        <v>719</v>
      </c>
      <c r="W71" s="4" t="str">
        <f>HYPERLINK("https%3A%2F%2Fwww.webofscience.com%2Fwos%2Fwoscc%2Ffull-record%2FWOS:001160644900001","View Full Record in Web of Science")</f>
        <v>View Full Record in Web of Science</v>
      </c>
    </row>
    <row r="72" spans="1:23">
      <c r="A72" s="4" t="s">
        <v>233</v>
      </c>
      <c r="B72" s="4" t="s">
        <v>720</v>
      </c>
      <c r="C72" s="4" t="s">
        <v>721</v>
      </c>
      <c r="D72" s="4" t="s">
        <v>722</v>
      </c>
      <c r="E72" s="4" t="s">
        <v>723</v>
      </c>
      <c r="F72" s="4" t="s">
        <v>724</v>
      </c>
      <c r="G72" s="4" t="s">
        <v>606</v>
      </c>
      <c r="H72" s="4">
        <v>2024</v>
      </c>
      <c r="I72" s="4">
        <v>194</v>
      </c>
      <c r="J72" s="4" t="s">
        <v>240</v>
      </c>
      <c r="K72" s="4" t="s">
        <v>240</v>
      </c>
      <c r="L72" s="4" t="s">
        <v>240</v>
      </c>
      <c r="M72" s="4" t="s">
        <v>240</v>
      </c>
      <c r="N72" s="4" t="s">
        <v>240</v>
      </c>
      <c r="O72" s="4" t="s">
        <v>240</v>
      </c>
      <c r="P72" s="4" t="s">
        <v>240</v>
      </c>
      <c r="Q72" s="4">
        <v>115770</v>
      </c>
      <c r="R72" s="4" t="s">
        <v>725</v>
      </c>
      <c r="S72" s="4" t="str">
        <f>HYPERLINK("http://dx.doi.org/10.1016/j.lwt.2024.115770","http://dx.doi.org/10.1016/j.lwt.2024.115770")</f>
        <v>http://dx.doi.org/10.1016/j.lwt.2024.115770</v>
      </c>
      <c r="T72" s="4" t="s">
        <v>240</v>
      </c>
      <c r="U72" s="4" t="s">
        <v>335</v>
      </c>
      <c r="V72" s="4" t="s">
        <v>726</v>
      </c>
      <c r="W72" s="4" t="str">
        <f>HYPERLINK("https%3A%2F%2Fwww.webofscience.com%2Fwos%2Fwoscc%2Ffull-record%2FWOS:001177862700001","View Full Record in Web of Science")</f>
        <v>View Full Record in Web of Science</v>
      </c>
    </row>
    <row r="73" spans="1:23">
      <c r="A73" s="4" t="s">
        <v>233</v>
      </c>
      <c r="B73" s="4" t="s">
        <v>727</v>
      </c>
      <c r="C73" s="4" t="s">
        <v>728</v>
      </c>
      <c r="D73" s="4" t="s">
        <v>323</v>
      </c>
      <c r="E73" s="4" t="s">
        <v>324</v>
      </c>
      <c r="F73" s="4" t="s">
        <v>240</v>
      </c>
      <c r="G73" s="4" t="s">
        <v>419</v>
      </c>
      <c r="H73" s="4">
        <v>2024</v>
      </c>
      <c r="I73" s="4">
        <v>14</v>
      </c>
      <c r="J73" s="4">
        <v>1</v>
      </c>
      <c r="K73" s="4" t="s">
        <v>240</v>
      </c>
      <c r="L73" s="4" t="s">
        <v>240</v>
      </c>
      <c r="M73" s="4" t="s">
        <v>240</v>
      </c>
      <c r="N73" s="4" t="s">
        <v>240</v>
      </c>
      <c r="O73" s="4" t="s">
        <v>240</v>
      </c>
      <c r="P73" s="4" t="s">
        <v>240</v>
      </c>
      <c r="Q73" s="4">
        <v>4910</v>
      </c>
      <c r="R73" s="4" t="s">
        <v>729</v>
      </c>
      <c r="S73" s="4" t="str">
        <f>HYPERLINK("http://dx.doi.org/10.1038/s41598-024-54804-4","http://dx.doi.org/10.1038/s41598-024-54804-4")</f>
        <v>http://dx.doi.org/10.1038/s41598-024-54804-4</v>
      </c>
      <c r="T73" s="4" t="s">
        <v>240</v>
      </c>
      <c r="U73" s="4" t="s">
        <v>240</v>
      </c>
      <c r="V73" s="4" t="s">
        <v>730</v>
      </c>
      <c r="W73" s="4" t="str">
        <f>HYPERLINK("https%3A%2F%2Fwww.webofscience.com%2Fwos%2Fwoscc%2Ffull-record%2FWOS:001178172300030","View Full Record in Web of Science")</f>
        <v>View Full Record in Web of Science</v>
      </c>
    </row>
    <row r="74" spans="1:23">
      <c r="A74" s="4" t="s">
        <v>233</v>
      </c>
      <c r="B74" s="4" t="s">
        <v>731</v>
      </c>
      <c r="C74" s="4" t="s">
        <v>732</v>
      </c>
      <c r="D74" s="4" t="s">
        <v>323</v>
      </c>
      <c r="E74" s="4" t="s">
        <v>324</v>
      </c>
      <c r="F74" s="4" t="s">
        <v>240</v>
      </c>
      <c r="G74" s="4" t="s">
        <v>303</v>
      </c>
      <c r="H74" s="4">
        <v>2024</v>
      </c>
      <c r="I74" s="4">
        <v>14</v>
      </c>
      <c r="J74" s="4">
        <v>1</v>
      </c>
      <c r="K74" s="4" t="s">
        <v>240</v>
      </c>
      <c r="L74" s="4" t="s">
        <v>240</v>
      </c>
      <c r="M74" s="4" t="s">
        <v>240</v>
      </c>
      <c r="N74" s="4" t="s">
        <v>240</v>
      </c>
      <c r="O74" s="4" t="s">
        <v>240</v>
      </c>
      <c r="P74" s="4" t="s">
        <v>240</v>
      </c>
      <c r="Q74" s="4">
        <v>625</v>
      </c>
      <c r="R74" s="4" t="s">
        <v>733</v>
      </c>
      <c r="S74" s="4" t="str">
        <f>HYPERLINK("http://dx.doi.org/10.1038/s41598-024-51150-3","http://dx.doi.org/10.1038/s41598-024-51150-3")</f>
        <v>http://dx.doi.org/10.1038/s41598-024-51150-3</v>
      </c>
      <c r="T74" s="4" t="s">
        <v>240</v>
      </c>
      <c r="U74" s="4" t="s">
        <v>240</v>
      </c>
      <c r="V74" s="4" t="s">
        <v>734</v>
      </c>
      <c r="W74" s="4" t="str">
        <f>HYPERLINK("https%3A%2F%2Fwww.webofscience.com%2Fwos%2Fwoscc%2Ffull-record%2FWOS:001137154200052","View Full Record in Web of Science")</f>
        <v>View Full Record in Web of Science</v>
      </c>
    </row>
    <row r="75" spans="1:23">
      <c r="A75" s="4" t="s">
        <v>233</v>
      </c>
      <c r="B75" s="4" t="s">
        <v>735</v>
      </c>
      <c r="C75" s="4" t="s">
        <v>736</v>
      </c>
      <c r="D75" s="4" t="s">
        <v>714</v>
      </c>
      <c r="E75" s="4" t="s">
        <v>715</v>
      </c>
      <c r="F75" s="4" t="s">
        <v>716</v>
      </c>
      <c r="G75" s="4" t="s">
        <v>737</v>
      </c>
      <c r="H75" s="4">
        <v>2024</v>
      </c>
      <c r="I75" s="4">
        <v>45</v>
      </c>
      <c r="J75" s="4">
        <v>5</v>
      </c>
      <c r="K75" s="4" t="s">
        <v>240</v>
      </c>
      <c r="L75" s="4" t="s">
        <v>240</v>
      </c>
      <c r="M75" s="4" t="s">
        <v>240</v>
      </c>
      <c r="N75" s="4" t="s">
        <v>240</v>
      </c>
      <c r="O75" s="4">
        <v>4538</v>
      </c>
      <c r="P75" s="4">
        <v>4549</v>
      </c>
      <c r="Q75" s="4" t="s">
        <v>240</v>
      </c>
      <c r="R75" s="4" t="s">
        <v>738</v>
      </c>
      <c r="S75" s="4" t="str">
        <f>HYPERLINK("http://dx.doi.org/10.1002/pc.28079","http://dx.doi.org/10.1002/pc.28079")</f>
        <v>http://dx.doi.org/10.1002/pc.28079</v>
      </c>
      <c r="T75" s="4" t="s">
        <v>240</v>
      </c>
      <c r="U75" s="4" t="s">
        <v>283</v>
      </c>
      <c r="V75" s="4" t="s">
        <v>739</v>
      </c>
      <c r="W75" s="4" t="str">
        <f>HYPERLINK("https%3A%2F%2Fwww.webofscience.com%2Fwos%2Fwoscc%2Ffull-record%2FWOS:001138994300001","View Full Record in Web of Science")</f>
        <v>View Full Record in Web of Science</v>
      </c>
    </row>
    <row r="76" spans="1:23">
      <c r="A76" s="4" t="s">
        <v>233</v>
      </c>
      <c r="B76" s="4" t="s">
        <v>740</v>
      </c>
      <c r="C76" s="4" t="s">
        <v>741</v>
      </c>
      <c r="D76" s="4" t="s">
        <v>742</v>
      </c>
      <c r="E76" s="4" t="s">
        <v>743</v>
      </c>
      <c r="F76" s="4" t="s">
        <v>744</v>
      </c>
      <c r="G76" s="4" t="s">
        <v>745</v>
      </c>
      <c r="H76" s="4">
        <v>2024</v>
      </c>
      <c r="I76" s="4">
        <v>915</v>
      </c>
      <c r="J76" s="4" t="s">
        <v>240</v>
      </c>
      <c r="K76" s="4" t="s">
        <v>240</v>
      </c>
      <c r="L76" s="4" t="s">
        <v>240</v>
      </c>
      <c r="M76" s="4" t="s">
        <v>240</v>
      </c>
      <c r="N76" s="4" t="s">
        <v>240</v>
      </c>
      <c r="O76" s="4" t="s">
        <v>240</v>
      </c>
      <c r="P76" s="4" t="s">
        <v>240</v>
      </c>
      <c r="Q76" s="4">
        <v>169967</v>
      </c>
      <c r="R76" s="4" t="s">
        <v>746</v>
      </c>
      <c r="S76" s="4" t="str">
        <f>HYPERLINK("http://dx.doi.org/10.1016/j.scitotenv.2024.169967","http://dx.doi.org/10.1016/j.scitotenv.2024.169967")</f>
        <v>http://dx.doi.org/10.1016/j.scitotenv.2024.169967</v>
      </c>
      <c r="T76" s="4" t="s">
        <v>240</v>
      </c>
      <c r="U76" s="4" t="s">
        <v>283</v>
      </c>
      <c r="V76" s="4" t="s">
        <v>747</v>
      </c>
      <c r="W76" s="4" t="str">
        <f>HYPERLINK("https%3A%2F%2Fwww.webofscience.com%2Fwos%2Fwoscc%2Ffull-record%2FWOS:001163090500001","View Full Record in Web of Science")</f>
        <v>View Full Record in Web of Science</v>
      </c>
    </row>
    <row r="77" spans="1:23">
      <c r="A77" s="4" t="s">
        <v>233</v>
      </c>
      <c r="B77" s="4" t="s">
        <v>748</v>
      </c>
      <c r="C77" s="4" t="s">
        <v>749</v>
      </c>
      <c r="D77" s="4" t="s">
        <v>432</v>
      </c>
      <c r="E77" s="4" t="s">
        <v>240</v>
      </c>
      <c r="F77" s="4" t="s">
        <v>433</v>
      </c>
      <c r="G77" s="4" t="s">
        <v>750</v>
      </c>
      <c r="H77" s="4">
        <v>2024</v>
      </c>
      <c r="I77" s="4">
        <v>15</v>
      </c>
      <c r="J77" s="4" t="s">
        <v>240</v>
      </c>
      <c r="K77" s="4" t="s">
        <v>240</v>
      </c>
      <c r="L77" s="4" t="s">
        <v>240</v>
      </c>
      <c r="M77" s="4" t="s">
        <v>240</v>
      </c>
      <c r="N77" s="4" t="s">
        <v>240</v>
      </c>
      <c r="O77" s="4" t="s">
        <v>240</v>
      </c>
      <c r="P77" s="4" t="s">
        <v>240</v>
      </c>
      <c r="Q77" s="4">
        <v>1351295</v>
      </c>
      <c r="R77" s="4" t="s">
        <v>751</v>
      </c>
      <c r="S77" s="4" t="str">
        <f>HYPERLINK("http://dx.doi.org/10.3389/fmicb.2024.1351295","http://dx.doi.org/10.3389/fmicb.2024.1351295")</f>
        <v>http://dx.doi.org/10.3389/fmicb.2024.1351295</v>
      </c>
      <c r="T77" s="4" t="s">
        <v>240</v>
      </c>
      <c r="U77" s="4" t="s">
        <v>240</v>
      </c>
      <c r="V77" s="4" t="s">
        <v>752</v>
      </c>
      <c r="W77" s="4" t="str">
        <f>HYPERLINK("https%3A%2F%2Fwww.webofscience.com%2Fwos%2Fwoscc%2Ffull-record%2FWOS:001150567500001","View Full Record in Web of Science")</f>
        <v>View Full Record in Web of Science</v>
      </c>
    </row>
    <row r="78" spans="1:23">
      <c r="A78" s="4" t="s">
        <v>233</v>
      </c>
      <c r="B78" s="4" t="s">
        <v>753</v>
      </c>
      <c r="C78" s="4" t="s">
        <v>754</v>
      </c>
      <c r="D78" s="4" t="s">
        <v>755</v>
      </c>
      <c r="E78" s="4" t="s">
        <v>756</v>
      </c>
      <c r="F78" s="4" t="s">
        <v>757</v>
      </c>
      <c r="G78" s="4" t="s">
        <v>758</v>
      </c>
      <c r="H78" s="4">
        <v>2024</v>
      </c>
      <c r="I78" s="4">
        <v>28</v>
      </c>
      <c r="J78" s="4" t="s">
        <v>240</v>
      </c>
      <c r="K78" s="4" t="s">
        <v>240</v>
      </c>
      <c r="L78" s="4" t="s">
        <v>240</v>
      </c>
      <c r="M78" s="4" t="s">
        <v>240</v>
      </c>
      <c r="N78" s="4" t="s">
        <v>240</v>
      </c>
      <c r="O78" s="4">
        <v>3376</v>
      </c>
      <c r="P78" s="4">
        <v>3384</v>
      </c>
      <c r="Q78" s="4" t="s">
        <v>240</v>
      </c>
      <c r="R78" s="4" t="s">
        <v>759</v>
      </c>
      <c r="S78" s="4" t="str">
        <f>HYPERLINK("http://dx.doi.org/10.1016/j.jmrt.2023.12.244","http://dx.doi.org/10.1016/j.jmrt.2023.12.244")</f>
        <v>http://dx.doi.org/10.1016/j.jmrt.2023.12.244</v>
      </c>
      <c r="T78" s="4" t="s">
        <v>240</v>
      </c>
      <c r="U78" s="4" t="s">
        <v>283</v>
      </c>
      <c r="V78" s="4" t="s">
        <v>760</v>
      </c>
      <c r="W78" s="4" t="str">
        <f>HYPERLINK("https%3A%2F%2Fwww.webofscience.com%2Fwos%2Fwoscc%2Ffull-record%2FWOS:001156355900001","View Full Record in Web of Science")</f>
        <v>View Full Record in Web of Science</v>
      </c>
    </row>
    <row r="79" spans="1:23">
      <c r="A79" s="4" t="s">
        <v>233</v>
      </c>
      <c r="B79" s="4" t="s">
        <v>761</v>
      </c>
      <c r="C79" s="4" t="s">
        <v>762</v>
      </c>
      <c r="D79" s="4" t="s">
        <v>763</v>
      </c>
      <c r="E79" s="4" t="s">
        <v>764</v>
      </c>
      <c r="F79" s="4" t="s">
        <v>240</v>
      </c>
      <c r="G79" s="4" t="s">
        <v>239</v>
      </c>
      <c r="H79" s="4">
        <v>2024</v>
      </c>
      <c r="I79" s="4">
        <v>8</v>
      </c>
      <c r="J79" s="4">
        <v>3</v>
      </c>
      <c r="K79" s="4" t="s">
        <v>240</v>
      </c>
      <c r="L79" s="4" t="s">
        <v>240</v>
      </c>
      <c r="M79" s="4" t="s">
        <v>240</v>
      </c>
      <c r="N79" s="4" t="s">
        <v>240</v>
      </c>
      <c r="O79" s="4">
        <v>2529</v>
      </c>
      <c r="P79" s="4">
        <v>2540</v>
      </c>
      <c r="Q79" s="4" t="s">
        <v>240</v>
      </c>
      <c r="R79" s="4" t="s">
        <v>765</v>
      </c>
      <c r="S79" s="4" t="str">
        <f>HYPERLINK("http://dx.doi.org/10.1109/TETCI.2024.3369313","http://dx.doi.org/10.1109/TETCI.2024.3369313")</f>
        <v>http://dx.doi.org/10.1109/TETCI.2024.3369313</v>
      </c>
      <c r="T79" s="4" t="s">
        <v>240</v>
      </c>
      <c r="U79" s="4" t="s">
        <v>242</v>
      </c>
      <c r="V79" s="4" t="s">
        <v>766</v>
      </c>
      <c r="W79" s="4" t="str">
        <f>HYPERLINK("https%3A%2F%2Fwww.webofscience.com%2Fwos%2Fwoscc%2Ffull-record%2FWOS:001185946400001","View Full Record in Web of Science")</f>
        <v>View Full Record in Web of Science</v>
      </c>
    </row>
    <row r="80" spans="1:23">
      <c r="A80" s="4" t="s">
        <v>233</v>
      </c>
      <c r="B80" s="4" t="s">
        <v>767</v>
      </c>
      <c r="C80" s="4" t="s">
        <v>768</v>
      </c>
      <c r="D80" s="4" t="s">
        <v>424</v>
      </c>
      <c r="E80" s="4" t="s">
        <v>425</v>
      </c>
      <c r="F80" s="4" t="s">
        <v>426</v>
      </c>
      <c r="G80" s="4" t="s">
        <v>769</v>
      </c>
      <c r="H80" s="4">
        <v>2024</v>
      </c>
      <c r="I80" s="4">
        <v>63</v>
      </c>
      <c r="J80" s="4">
        <v>9</v>
      </c>
      <c r="K80" s="4" t="s">
        <v>240</v>
      </c>
      <c r="L80" s="4" t="s">
        <v>240</v>
      </c>
      <c r="M80" s="4" t="s">
        <v>240</v>
      </c>
      <c r="N80" s="4" t="s">
        <v>240</v>
      </c>
      <c r="O80" s="4">
        <v>4233</v>
      </c>
      <c r="P80" s="4">
        <v>4248</v>
      </c>
      <c r="Q80" s="4" t="s">
        <v>240</v>
      </c>
      <c r="R80" s="4" t="s">
        <v>770</v>
      </c>
      <c r="S80" s="4" t="str">
        <f>HYPERLINK("http://dx.doi.org/10.1021/acs.inorgchem.3c04370","http://dx.doi.org/10.1021/acs.inorgchem.3c04370")</f>
        <v>http://dx.doi.org/10.1021/acs.inorgchem.3c04370</v>
      </c>
      <c r="T80" s="4" t="s">
        <v>240</v>
      </c>
      <c r="U80" s="4" t="s">
        <v>335</v>
      </c>
      <c r="V80" s="4" t="s">
        <v>771</v>
      </c>
      <c r="W80" s="4" t="str">
        <f>HYPERLINK("https%3A%2F%2Fwww.webofscience.com%2Fwos%2Fwoscc%2Ffull-record%2FWOS:001173667600001","View Full Record in Web of Science")</f>
        <v>View Full Record in Web of Science</v>
      </c>
    </row>
    <row r="81" spans="1:23">
      <c r="A81" s="4" t="s">
        <v>233</v>
      </c>
      <c r="B81" s="4" t="s">
        <v>772</v>
      </c>
      <c r="C81" s="4" t="s">
        <v>773</v>
      </c>
      <c r="D81" s="4" t="s">
        <v>774</v>
      </c>
      <c r="E81" s="4" t="s">
        <v>775</v>
      </c>
      <c r="F81" s="4" t="s">
        <v>776</v>
      </c>
      <c r="G81" s="4" t="s">
        <v>361</v>
      </c>
      <c r="H81" s="4">
        <v>2024</v>
      </c>
      <c r="I81" s="4">
        <v>132</v>
      </c>
      <c r="J81" s="4" t="s">
        <v>240</v>
      </c>
      <c r="K81" s="4" t="s">
        <v>240</v>
      </c>
      <c r="L81" s="4" t="s">
        <v>240</v>
      </c>
      <c r="M81" s="4" t="s">
        <v>240</v>
      </c>
      <c r="N81" s="4" t="s">
        <v>240</v>
      </c>
      <c r="O81" s="4" t="s">
        <v>240</v>
      </c>
      <c r="P81" s="4" t="s">
        <v>240</v>
      </c>
      <c r="Q81" s="4">
        <v>107880</v>
      </c>
      <c r="R81" s="4" t="s">
        <v>777</v>
      </c>
      <c r="S81" s="4" t="str">
        <f>HYPERLINK("http://dx.doi.org/10.1016/j.cnsns.2024.107880","http://dx.doi.org/10.1016/j.cnsns.2024.107880")</f>
        <v>http://dx.doi.org/10.1016/j.cnsns.2024.107880</v>
      </c>
      <c r="T81" s="4" t="s">
        <v>240</v>
      </c>
      <c r="U81" s="4" t="s">
        <v>335</v>
      </c>
      <c r="V81" s="4" t="s">
        <v>778</v>
      </c>
      <c r="W81" s="4" t="str">
        <f>HYPERLINK("https%3A%2F%2Fwww.webofscience.com%2Fwos%2Fwoscc%2Ffull-record%2FWOS:001179995000001","View Full Record in Web of Science")</f>
        <v>View Full Record in Web of Science</v>
      </c>
    </row>
    <row r="82" spans="1:23">
      <c r="A82" s="4" t="s">
        <v>233</v>
      </c>
      <c r="B82" s="4" t="s">
        <v>779</v>
      </c>
      <c r="C82" s="4" t="s">
        <v>780</v>
      </c>
      <c r="D82" s="4" t="s">
        <v>781</v>
      </c>
      <c r="E82" s="4" t="s">
        <v>782</v>
      </c>
      <c r="F82" s="4" t="s">
        <v>783</v>
      </c>
      <c r="G82" s="4" t="s">
        <v>784</v>
      </c>
      <c r="H82" s="4">
        <v>2024</v>
      </c>
      <c r="I82" s="4">
        <v>124</v>
      </c>
      <c r="J82" s="4">
        <v>5</v>
      </c>
      <c r="K82" s="4" t="s">
        <v>240</v>
      </c>
      <c r="L82" s="4" t="s">
        <v>240</v>
      </c>
      <c r="M82" s="4" t="s">
        <v>240</v>
      </c>
      <c r="N82" s="4" t="s">
        <v>240</v>
      </c>
      <c r="O82" s="4" t="s">
        <v>240</v>
      </c>
      <c r="P82" s="4" t="s">
        <v>240</v>
      </c>
      <c r="Q82" s="4">
        <v>51701</v>
      </c>
      <c r="R82" s="4" t="s">
        <v>785</v>
      </c>
      <c r="S82" s="4" t="str">
        <f>HYPERLINK("http://dx.doi.org/10.1063/5.0189356","http://dx.doi.org/10.1063/5.0189356")</f>
        <v>http://dx.doi.org/10.1063/5.0189356</v>
      </c>
      <c r="T82" s="4" t="s">
        <v>240</v>
      </c>
      <c r="U82" s="4" t="s">
        <v>240</v>
      </c>
      <c r="V82" s="4" t="s">
        <v>786</v>
      </c>
      <c r="W82" s="4" t="str">
        <f>HYPERLINK("https%3A%2F%2Fwww.webofscience.com%2Fwos%2Fwoscc%2Ffull-record%2FWOS:001153956500013","View Full Record in Web of Science")</f>
        <v>View Full Record in Web of Science</v>
      </c>
    </row>
    <row r="83" spans="1:23">
      <c r="A83" s="4" t="s">
        <v>233</v>
      </c>
      <c r="B83" s="4" t="s">
        <v>787</v>
      </c>
      <c r="C83" s="4" t="s">
        <v>788</v>
      </c>
      <c r="D83" s="4" t="s">
        <v>789</v>
      </c>
      <c r="E83" s="4" t="s">
        <v>790</v>
      </c>
      <c r="F83" s="4" t="s">
        <v>791</v>
      </c>
      <c r="G83" s="4" t="s">
        <v>296</v>
      </c>
      <c r="H83" s="4">
        <v>2024</v>
      </c>
      <c r="I83" s="4">
        <v>219</v>
      </c>
      <c r="J83" s="4" t="s">
        <v>240</v>
      </c>
      <c r="K83" s="4" t="s">
        <v>240</v>
      </c>
      <c r="L83" s="4" t="s">
        <v>240</v>
      </c>
      <c r="M83" s="4" t="s">
        <v>240</v>
      </c>
      <c r="N83" s="4" t="s">
        <v>240</v>
      </c>
      <c r="O83" s="4" t="s">
        <v>240</v>
      </c>
      <c r="P83" s="4" t="s">
        <v>240</v>
      </c>
      <c r="Q83" s="4">
        <v>113988</v>
      </c>
      <c r="R83" s="4" t="s">
        <v>792</v>
      </c>
      <c r="S83" s="4" t="str">
        <f>HYPERLINK("http://dx.doi.org/10.1016/j.phytochem.2024.113988","http://dx.doi.org/10.1016/j.phytochem.2024.113988")</f>
        <v>http://dx.doi.org/10.1016/j.phytochem.2024.113988</v>
      </c>
      <c r="T83" s="4" t="s">
        <v>240</v>
      </c>
      <c r="U83" s="4" t="s">
        <v>283</v>
      </c>
      <c r="V83" s="4" t="s">
        <v>793</v>
      </c>
      <c r="W83" s="4" t="str">
        <f>HYPERLINK("https%3A%2F%2Fwww.webofscience.com%2Fwos%2Fwoscc%2Ffull-record%2FWOS:001168576200001","View Full Record in Web of Science")</f>
        <v>View Full Record in Web of Science</v>
      </c>
    </row>
    <row r="84" spans="1:23">
      <c r="A84" s="4" t="s">
        <v>233</v>
      </c>
      <c r="B84" s="4" t="s">
        <v>794</v>
      </c>
      <c r="C84" s="4" t="s">
        <v>795</v>
      </c>
      <c r="D84" s="4" t="s">
        <v>796</v>
      </c>
      <c r="E84" s="4" t="s">
        <v>240</v>
      </c>
      <c r="F84" s="4" t="s">
        <v>797</v>
      </c>
      <c r="G84" s="4" t="s">
        <v>296</v>
      </c>
      <c r="H84" s="4">
        <v>2024</v>
      </c>
      <c r="I84" s="4">
        <v>29</v>
      </c>
      <c r="J84" s="4">
        <v>6</v>
      </c>
      <c r="K84" s="4" t="s">
        <v>240</v>
      </c>
      <c r="L84" s="4" t="s">
        <v>240</v>
      </c>
      <c r="M84" s="4" t="s">
        <v>240</v>
      </c>
      <c r="N84" s="4" t="s">
        <v>240</v>
      </c>
      <c r="O84" s="4" t="s">
        <v>240</v>
      </c>
      <c r="P84" s="4" t="s">
        <v>240</v>
      </c>
      <c r="Q84" s="4">
        <v>1266</v>
      </c>
      <c r="R84" s="4" t="s">
        <v>798</v>
      </c>
      <c r="S84" s="4" t="str">
        <f>HYPERLINK("http://dx.doi.org/10.3390/molecules29061266","http://dx.doi.org/10.3390/molecules29061266")</f>
        <v>http://dx.doi.org/10.3390/molecules29061266</v>
      </c>
      <c r="T84" s="4" t="s">
        <v>240</v>
      </c>
      <c r="U84" s="4" t="s">
        <v>240</v>
      </c>
      <c r="V84" s="4" t="s">
        <v>799</v>
      </c>
      <c r="W84" s="4" t="str">
        <f>HYPERLINK("https%3A%2F%2Fwww.webofscience.com%2Fwos%2Fwoscc%2Ffull-record%2FWOS:001193470600001","View Full Record in Web of Science")</f>
        <v>View Full Record in Web of Science</v>
      </c>
    </row>
    <row r="85" spans="1:23">
      <c r="A85" s="4" t="s">
        <v>233</v>
      </c>
      <c r="B85" s="4" t="s">
        <v>800</v>
      </c>
      <c r="C85" s="4" t="s">
        <v>801</v>
      </c>
      <c r="D85" s="4" t="s">
        <v>802</v>
      </c>
      <c r="E85" s="4" t="s">
        <v>240</v>
      </c>
      <c r="F85" s="4" t="s">
        <v>803</v>
      </c>
      <c r="G85" s="4" t="s">
        <v>804</v>
      </c>
      <c r="H85" s="4">
        <v>2024</v>
      </c>
      <c r="I85" s="4">
        <v>14</v>
      </c>
      <c r="J85" s="4">
        <v>10</v>
      </c>
      <c r="K85" s="4" t="s">
        <v>240</v>
      </c>
      <c r="L85" s="4" t="s">
        <v>240</v>
      </c>
      <c r="M85" s="4" t="s">
        <v>240</v>
      </c>
      <c r="N85" s="4" t="s">
        <v>240</v>
      </c>
      <c r="O85" s="4">
        <v>6930</v>
      </c>
      <c r="P85" s="4">
        <v>6937</v>
      </c>
      <c r="Q85" s="4" t="s">
        <v>240</v>
      </c>
      <c r="R85" s="4" t="s">
        <v>805</v>
      </c>
      <c r="S85" s="4" t="str">
        <f>HYPERLINK("http://dx.doi.org/10.1039/d3ra07294k","http://dx.doi.org/10.1039/d3ra07294k")</f>
        <v>http://dx.doi.org/10.1039/d3ra07294k</v>
      </c>
      <c r="T85" s="4" t="s">
        <v>240</v>
      </c>
      <c r="U85" s="4" t="s">
        <v>240</v>
      </c>
      <c r="V85" s="4" t="s">
        <v>806</v>
      </c>
      <c r="W85" s="4" t="str">
        <f>HYPERLINK("https%3A%2F%2Fwww.webofscience.com%2Fwos%2Fwoscc%2Ffull-record%2FWOS:001175274800001","View Full Record in Web of Science")</f>
        <v>View Full Record in Web of Science</v>
      </c>
    </row>
    <row r="86" spans="1:23">
      <c r="A86" s="4" t="s">
        <v>233</v>
      </c>
      <c r="B86" s="4" t="s">
        <v>807</v>
      </c>
      <c r="C86" s="4" t="s">
        <v>808</v>
      </c>
      <c r="D86" s="4" t="s">
        <v>809</v>
      </c>
      <c r="E86" s="4" t="s">
        <v>810</v>
      </c>
      <c r="F86" s="4" t="s">
        <v>811</v>
      </c>
      <c r="G86" s="4" t="s">
        <v>812</v>
      </c>
      <c r="H86" s="4">
        <v>2024</v>
      </c>
      <c r="I86" s="4">
        <v>537</v>
      </c>
      <c r="J86" s="4">
        <v>2</v>
      </c>
      <c r="K86" s="4" t="s">
        <v>240</v>
      </c>
      <c r="L86" s="4" t="s">
        <v>240</v>
      </c>
      <c r="M86" s="4" t="s">
        <v>240</v>
      </c>
      <c r="N86" s="4" t="s">
        <v>240</v>
      </c>
      <c r="O86" s="4" t="s">
        <v>240</v>
      </c>
      <c r="P86" s="4" t="s">
        <v>240</v>
      </c>
      <c r="Q86" s="4">
        <v>128288</v>
      </c>
      <c r="R86" s="4" t="s">
        <v>813</v>
      </c>
      <c r="S86" s="4" t="str">
        <f>HYPERLINK("http://dx.doi.org/10.1016/j.jmaa.2024.128288","http://dx.doi.org/10.1016/j.jmaa.2024.128288")</f>
        <v>http://dx.doi.org/10.1016/j.jmaa.2024.128288</v>
      </c>
      <c r="T86" s="4" t="s">
        <v>240</v>
      </c>
      <c r="U86" s="4" t="s">
        <v>242</v>
      </c>
      <c r="V86" s="4" t="s">
        <v>814</v>
      </c>
      <c r="W86" s="4" t="str">
        <f>HYPERLINK("https%3A%2F%2Fwww.webofscience.com%2Fwos%2Fwoscc%2Ffull-record%2FWOS:001221899500001","View Full Record in Web of Science")</f>
        <v>View Full Record in Web of Science</v>
      </c>
    </row>
    <row r="87" spans="1:23">
      <c r="A87" s="4" t="s">
        <v>233</v>
      </c>
      <c r="B87" s="4" t="s">
        <v>815</v>
      </c>
      <c r="C87" s="4" t="s">
        <v>816</v>
      </c>
      <c r="D87" s="4" t="s">
        <v>755</v>
      </c>
      <c r="E87" s="4" t="s">
        <v>756</v>
      </c>
      <c r="F87" s="4" t="s">
        <v>757</v>
      </c>
      <c r="G87" s="4" t="s">
        <v>817</v>
      </c>
      <c r="H87" s="4">
        <v>2024</v>
      </c>
      <c r="I87" s="4">
        <v>29</v>
      </c>
      <c r="J87" s="4" t="s">
        <v>240</v>
      </c>
      <c r="K87" s="4" t="s">
        <v>240</v>
      </c>
      <c r="L87" s="4" t="s">
        <v>240</v>
      </c>
      <c r="M87" s="4" t="s">
        <v>240</v>
      </c>
      <c r="N87" s="4" t="s">
        <v>240</v>
      </c>
      <c r="O87" s="4">
        <v>2142</v>
      </c>
      <c r="P87" s="4">
        <v>2153</v>
      </c>
      <c r="Q87" s="4" t="s">
        <v>240</v>
      </c>
      <c r="R87" s="4" t="s">
        <v>818</v>
      </c>
      <c r="S87" s="4" t="str">
        <f>HYPERLINK("http://dx.doi.org/10.1016/j.jmrt.2024.01.225","http://dx.doi.org/10.1016/j.jmrt.2024.01.225")</f>
        <v>http://dx.doi.org/10.1016/j.jmrt.2024.01.225</v>
      </c>
      <c r="T87" s="4" t="s">
        <v>240</v>
      </c>
      <c r="U87" s="4" t="s">
        <v>335</v>
      </c>
      <c r="V87" s="4" t="s">
        <v>819</v>
      </c>
      <c r="W87" s="4" t="str">
        <f>HYPERLINK("https%3A%2F%2Fwww.webofscience.com%2Fwos%2Fwoscc%2Ffull-record%2FWOS:001178863700001","View Full Record in Web of Science")</f>
        <v>View Full Record in Web of Science</v>
      </c>
    </row>
    <row r="88" spans="1:23">
      <c r="A88" s="4" t="s">
        <v>233</v>
      </c>
      <c r="B88" s="4" t="s">
        <v>820</v>
      </c>
      <c r="C88" s="4" t="s">
        <v>821</v>
      </c>
      <c r="D88" s="4" t="s">
        <v>822</v>
      </c>
      <c r="E88" s="4" t="s">
        <v>240</v>
      </c>
      <c r="F88" s="4" t="s">
        <v>823</v>
      </c>
      <c r="G88" s="4" t="s">
        <v>296</v>
      </c>
      <c r="H88" s="4">
        <v>2024</v>
      </c>
      <c r="I88" s="4">
        <v>14</v>
      </c>
      <c r="J88" s="4">
        <v>3</v>
      </c>
      <c r="K88" s="4" t="s">
        <v>240</v>
      </c>
      <c r="L88" s="4" t="s">
        <v>240</v>
      </c>
      <c r="M88" s="4" t="s">
        <v>240</v>
      </c>
      <c r="N88" s="4" t="s">
        <v>240</v>
      </c>
      <c r="O88" s="4" t="s">
        <v>240</v>
      </c>
      <c r="P88" s="4" t="s">
        <v>240</v>
      </c>
      <c r="Q88" s="4">
        <v>219</v>
      </c>
      <c r="R88" s="4" t="s">
        <v>824</v>
      </c>
      <c r="S88" s="4" t="str">
        <f>HYPERLINK("http://dx.doi.org/10.3390/cryst14030219","http://dx.doi.org/10.3390/cryst14030219")</f>
        <v>http://dx.doi.org/10.3390/cryst14030219</v>
      </c>
      <c r="T88" s="4" t="s">
        <v>240</v>
      </c>
      <c r="U88" s="4" t="s">
        <v>240</v>
      </c>
      <c r="V88" s="4" t="s">
        <v>825</v>
      </c>
      <c r="W88" s="4" t="str">
        <f>HYPERLINK("https%3A%2F%2Fwww.webofscience.com%2Fwos%2Fwoscc%2Ffull-record%2FWOS:001191798100001","View Full Record in Web of Science")</f>
        <v>View Full Record in Web of Science</v>
      </c>
    </row>
    <row r="89" spans="1:23">
      <c r="A89" s="4" t="s">
        <v>233</v>
      </c>
      <c r="B89" s="4" t="s">
        <v>826</v>
      </c>
      <c r="C89" s="4" t="s">
        <v>827</v>
      </c>
      <c r="D89" s="4" t="s">
        <v>828</v>
      </c>
      <c r="E89" s="4" t="s">
        <v>829</v>
      </c>
      <c r="F89" s="4" t="s">
        <v>240</v>
      </c>
      <c r="G89" s="4" t="s">
        <v>393</v>
      </c>
      <c r="H89" s="4">
        <v>2024</v>
      </c>
      <c r="I89" s="4">
        <v>14</v>
      </c>
      <c r="J89" s="4" t="s">
        <v>240</v>
      </c>
      <c r="K89" s="4" t="s">
        <v>240</v>
      </c>
      <c r="L89" s="4" t="s">
        <v>240</v>
      </c>
      <c r="M89" s="4" t="s">
        <v>240</v>
      </c>
      <c r="N89" s="4" t="s">
        <v>240</v>
      </c>
      <c r="O89" s="4" t="s">
        <v>240</v>
      </c>
      <c r="P89" s="4" t="s">
        <v>240</v>
      </c>
      <c r="Q89" s="4">
        <v>1283624</v>
      </c>
      <c r="R89" s="4" t="s">
        <v>830</v>
      </c>
      <c r="S89" s="4" t="str">
        <f>HYPERLINK("http://dx.doi.org/10.3389/fpsyt.2023.1283624","http://dx.doi.org/10.3389/fpsyt.2023.1283624")</f>
        <v>http://dx.doi.org/10.3389/fpsyt.2023.1283624</v>
      </c>
      <c r="T89" s="4" t="s">
        <v>240</v>
      </c>
      <c r="U89" s="4" t="s">
        <v>240</v>
      </c>
      <c r="V89" s="4" t="s">
        <v>831</v>
      </c>
      <c r="W89" s="4" t="str">
        <f>HYPERLINK("https%3A%2F%2Fwww.webofscience.com%2Fwos%2Fwoscc%2Ffull-record%2FWOS:001163716800001","View Full Record in Web of Science")</f>
        <v>View Full Record in Web of Science</v>
      </c>
    </row>
    <row r="90" spans="1:23">
      <c r="A90" s="4" t="s">
        <v>233</v>
      </c>
      <c r="B90" s="4" t="s">
        <v>832</v>
      </c>
      <c r="C90" s="4" t="s">
        <v>833</v>
      </c>
      <c r="D90" s="4" t="s">
        <v>834</v>
      </c>
      <c r="E90" s="4" t="s">
        <v>835</v>
      </c>
      <c r="F90" s="4" t="s">
        <v>836</v>
      </c>
      <c r="G90" s="4" t="s">
        <v>837</v>
      </c>
      <c r="H90" s="4">
        <v>2024</v>
      </c>
      <c r="I90" s="4">
        <v>654</v>
      </c>
      <c r="J90" s="4" t="s">
        <v>240</v>
      </c>
      <c r="K90" s="4" t="s">
        <v>240</v>
      </c>
      <c r="L90" s="4" t="s">
        <v>240</v>
      </c>
      <c r="M90" s="4" t="s">
        <v>240</v>
      </c>
      <c r="N90" s="4" t="s">
        <v>240</v>
      </c>
      <c r="O90" s="4" t="s">
        <v>240</v>
      </c>
      <c r="P90" s="4" t="s">
        <v>240</v>
      </c>
      <c r="Q90" s="4">
        <v>159495</v>
      </c>
      <c r="R90" s="4" t="s">
        <v>838</v>
      </c>
      <c r="S90" s="4" t="str">
        <f>HYPERLINK("http://dx.doi.org/10.1016/j.apsusc.2024.159495","http://dx.doi.org/10.1016/j.apsusc.2024.159495")</f>
        <v>http://dx.doi.org/10.1016/j.apsusc.2024.159495</v>
      </c>
      <c r="T90" s="4" t="s">
        <v>240</v>
      </c>
      <c r="U90" s="4" t="s">
        <v>283</v>
      </c>
      <c r="V90" s="4" t="s">
        <v>839</v>
      </c>
      <c r="W90" s="4" t="str">
        <f>HYPERLINK("https%3A%2F%2Fwww.webofscience.com%2Fwos%2Fwoscc%2Ffull-record%2FWOS:001174691100001","View Full Record in Web of Science")</f>
        <v>View Full Record in Web of Science</v>
      </c>
    </row>
    <row r="91" spans="1:23">
      <c r="A91" s="4" t="s">
        <v>233</v>
      </c>
      <c r="B91" s="4" t="s">
        <v>840</v>
      </c>
      <c r="C91" s="4" t="s">
        <v>841</v>
      </c>
      <c r="D91" s="4" t="s">
        <v>842</v>
      </c>
      <c r="E91" s="4" t="s">
        <v>843</v>
      </c>
      <c r="F91" s="4" t="s">
        <v>844</v>
      </c>
      <c r="G91" s="4" t="s">
        <v>845</v>
      </c>
      <c r="H91" s="4">
        <v>2024</v>
      </c>
      <c r="I91" s="4">
        <v>131</v>
      </c>
      <c r="J91" s="4" t="s">
        <v>240</v>
      </c>
      <c r="K91" s="4" t="s">
        <v>240</v>
      </c>
      <c r="L91" s="4" t="s">
        <v>240</v>
      </c>
      <c r="M91" s="4" t="s">
        <v>240</v>
      </c>
      <c r="N91" s="4" t="s">
        <v>240</v>
      </c>
      <c r="O91" s="4" t="s">
        <v>240</v>
      </c>
      <c r="P91" s="4" t="s">
        <v>240</v>
      </c>
      <c r="Q91" s="4">
        <v>111802</v>
      </c>
      <c r="R91" s="4" t="s">
        <v>846</v>
      </c>
      <c r="S91" s="4" t="str">
        <f>HYPERLINK("http://dx.doi.org/10.1016/j.intimp.2024.111802","http://dx.doi.org/10.1016/j.intimp.2024.111802")</f>
        <v>http://dx.doi.org/10.1016/j.intimp.2024.111802</v>
      </c>
      <c r="T91" s="4" t="s">
        <v>240</v>
      </c>
      <c r="U91" s="4" t="s">
        <v>242</v>
      </c>
      <c r="V91" s="4" t="s">
        <v>847</v>
      </c>
      <c r="W91" s="4" t="str">
        <f>HYPERLINK("https%3A%2F%2Fwww.webofscience.com%2Fwos%2Fwoscc%2Ffull-record%2FWOS:001201967200001","View Full Record in Web of Science")</f>
        <v>View Full Record in Web of Science</v>
      </c>
    </row>
    <row r="92" spans="1:23">
      <c r="A92" s="4" t="s">
        <v>233</v>
      </c>
      <c r="B92" s="4" t="s">
        <v>848</v>
      </c>
      <c r="C92" s="4" t="s">
        <v>849</v>
      </c>
      <c r="D92" s="4" t="s">
        <v>850</v>
      </c>
      <c r="E92" s="4" t="s">
        <v>851</v>
      </c>
      <c r="F92" s="4" t="s">
        <v>852</v>
      </c>
      <c r="G92" s="4" t="s">
        <v>853</v>
      </c>
      <c r="H92" s="4">
        <v>2024</v>
      </c>
      <c r="I92" s="4">
        <v>35</v>
      </c>
      <c r="J92" s="4">
        <v>13</v>
      </c>
      <c r="K92" s="4" t="s">
        <v>240</v>
      </c>
      <c r="L92" s="4" t="s">
        <v>240</v>
      </c>
      <c r="M92" s="4" t="s">
        <v>240</v>
      </c>
      <c r="N92" s="4" t="s">
        <v>240</v>
      </c>
      <c r="O92" s="4">
        <v>1551</v>
      </c>
      <c r="P92" s="4">
        <v>1556</v>
      </c>
      <c r="Q92" s="4" t="s">
        <v>240</v>
      </c>
      <c r="R92" s="4" t="s">
        <v>854</v>
      </c>
      <c r="S92" s="4" t="str">
        <f>HYPERLINK("http://dx.doi.org/10.1055/a-2216-4594","http://dx.doi.org/10.1055/a-2216-4594")</f>
        <v>http://dx.doi.org/10.1055/a-2216-4594</v>
      </c>
      <c r="T92" s="4" t="s">
        <v>240</v>
      </c>
      <c r="U92" s="4" t="s">
        <v>283</v>
      </c>
      <c r="V92" s="4" t="s">
        <v>855</v>
      </c>
      <c r="W92" s="4" t="str">
        <f>HYPERLINK("https%3A%2F%2Fwww.webofscience.com%2Fwos%2Fwoscc%2Ffull-record%2FWOS:001158809500001","View Full Record in Web of Science")</f>
        <v>View Full Record in Web of Science</v>
      </c>
    </row>
    <row r="93" spans="1:23">
      <c r="A93" s="4" t="s">
        <v>233</v>
      </c>
      <c r="B93" s="4" t="s">
        <v>856</v>
      </c>
      <c r="C93" s="4" t="s">
        <v>857</v>
      </c>
      <c r="D93" s="4" t="s">
        <v>858</v>
      </c>
      <c r="E93" s="4" t="s">
        <v>240</v>
      </c>
      <c r="F93" s="4" t="s">
        <v>859</v>
      </c>
      <c r="G93" s="4" t="s">
        <v>296</v>
      </c>
      <c r="H93" s="4">
        <v>2024</v>
      </c>
      <c r="I93" s="4">
        <v>14</v>
      </c>
      <c r="J93" s="4">
        <v>3</v>
      </c>
      <c r="K93" s="4" t="s">
        <v>240</v>
      </c>
      <c r="L93" s="4" t="s">
        <v>240</v>
      </c>
      <c r="M93" s="4" t="s">
        <v>240</v>
      </c>
      <c r="N93" s="4" t="s">
        <v>240</v>
      </c>
      <c r="O93" s="4" t="s">
        <v>240</v>
      </c>
      <c r="P93" s="4" t="s">
        <v>240</v>
      </c>
      <c r="Q93" s="4">
        <v>402</v>
      </c>
      <c r="R93" s="4" t="s">
        <v>860</v>
      </c>
      <c r="S93" s="4" t="str">
        <f>HYPERLINK("http://dx.doi.org/10.3390/agriculture14030402","http://dx.doi.org/10.3390/agriculture14030402")</f>
        <v>http://dx.doi.org/10.3390/agriculture14030402</v>
      </c>
      <c r="T93" s="4" t="s">
        <v>240</v>
      </c>
      <c r="U93" s="4" t="s">
        <v>240</v>
      </c>
      <c r="V93" s="4" t="s">
        <v>861</v>
      </c>
      <c r="W93" s="4" t="str">
        <f>HYPERLINK("https%3A%2F%2Fwww.webofscience.com%2Fwos%2Fwoscc%2Ffull-record%2FWOS:001191675000001","View Full Record in Web of Science")</f>
        <v>View Full Record in Web of Science</v>
      </c>
    </row>
    <row r="94" spans="1:23">
      <c r="A94" s="4" t="s">
        <v>233</v>
      </c>
      <c r="B94" s="4" t="s">
        <v>862</v>
      </c>
      <c r="C94" s="4" t="s">
        <v>863</v>
      </c>
      <c r="D94" s="4" t="s">
        <v>864</v>
      </c>
      <c r="E94" s="4" t="s">
        <v>865</v>
      </c>
      <c r="F94" s="4" t="s">
        <v>240</v>
      </c>
      <c r="G94" s="4" t="s">
        <v>866</v>
      </c>
      <c r="H94" s="4">
        <v>2024</v>
      </c>
      <c r="I94" s="4">
        <v>45</v>
      </c>
      <c r="J94" s="4" t="s">
        <v>240</v>
      </c>
      <c r="K94" s="4" t="s">
        <v>240</v>
      </c>
      <c r="L94" s="4" t="s">
        <v>240</v>
      </c>
      <c r="M94" s="4" t="s">
        <v>240</v>
      </c>
      <c r="N94" s="4" t="s">
        <v>240</v>
      </c>
      <c r="O94" s="4" t="s">
        <v>240</v>
      </c>
      <c r="P94" s="4" t="s">
        <v>240</v>
      </c>
      <c r="Q94" s="4">
        <v>103930</v>
      </c>
      <c r="R94" s="4" t="s">
        <v>867</v>
      </c>
      <c r="S94" s="4" t="str">
        <f>HYPERLINK("http://dx.doi.org/10.1016/j.surfin.2024.103930","http://dx.doi.org/10.1016/j.surfin.2024.103930")</f>
        <v>http://dx.doi.org/10.1016/j.surfin.2024.103930</v>
      </c>
      <c r="T94" s="4" t="s">
        <v>240</v>
      </c>
      <c r="U94" s="4" t="s">
        <v>283</v>
      </c>
      <c r="V94" s="4" t="s">
        <v>868</v>
      </c>
      <c r="W94" s="4" t="str">
        <f>HYPERLINK("https%3A%2F%2Fwww.webofscience.com%2Fwos%2Fwoscc%2Ffull-record%2FWOS:001171235800001","View Full Record in Web of Science")</f>
        <v>View Full Record in Web of Science</v>
      </c>
    </row>
    <row r="95" spans="1:23">
      <c r="A95" s="4" t="s">
        <v>233</v>
      </c>
      <c r="B95" s="4" t="s">
        <v>869</v>
      </c>
      <c r="C95" s="4" t="s">
        <v>870</v>
      </c>
      <c r="D95" s="4" t="s">
        <v>871</v>
      </c>
      <c r="E95" s="4" t="s">
        <v>872</v>
      </c>
      <c r="F95" s="4" t="s">
        <v>873</v>
      </c>
      <c r="G95" s="4" t="s">
        <v>606</v>
      </c>
      <c r="H95" s="4">
        <v>2024</v>
      </c>
      <c r="I95" s="4">
        <v>24</v>
      </c>
      <c r="J95" s="4">
        <v>4</v>
      </c>
      <c r="K95" s="4" t="s">
        <v>240</v>
      </c>
      <c r="L95" s="4" t="s">
        <v>240</v>
      </c>
      <c r="M95" s="4" t="s">
        <v>240</v>
      </c>
      <c r="N95" s="4" t="s">
        <v>240</v>
      </c>
      <c r="O95" s="4">
        <v>4304</v>
      </c>
      <c r="P95" s="4">
        <v>4314</v>
      </c>
      <c r="Q95" s="4" t="s">
        <v>240</v>
      </c>
      <c r="R95" s="4" t="s">
        <v>874</v>
      </c>
      <c r="S95" s="4" t="str">
        <f>HYPERLINK("http://dx.doi.org/10.1109/JSEN.2023.3347091","http://dx.doi.org/10.1109/JSEN.2023.3347091")</f>
        <v>http://dx.doi.org/10.1109/JSEN.2023.3347091</v>
      </c>
      <c r="T95" s="4" t="s">
        <v>240</v>
      </c>
      <c r="U95" s="4" t="s">
        <v>240</v>
      </c>
      <c r="V95" s="4" t="s">
        <v>875</v>
      </c>
      <c r="W95" s="4" t="str">
        <f>HYPERLINK("https%3A%2F%2Fwww.webofscience.com%2Fwos%2Fwoscc%2Ffull-record%2FWOS:001173599400021","View Full Record in Web of Science")</f>
        <v>View Full Record in Web of Science</v>
      </c>
    </row>
    <row r="96" spans="1:23">
      <c r="A96" s="4" t="s">
        <v>233</v>
      </c>
      <c r="B96" s="4" t="s">
        <v>876</v>
      </c>
      <c r="C96" s="4" t="s">
        <v>877</v>
      </c>
      <c r="D96" s="4" t="s">
        <v>878</v>
      </c>
      <c r="E96" s="4" t="s">
        <v>879</v>
      </c>
      <c r="F96" s="4" t="s">
        <v>880</v>
      </c>
      <c r="G96" s="4" t="s">
        <v>708</v>
      </c>
      <c r="H96" s="4">
        <v>2024</v>
      </c>
      <c r="I96" s="4">
        <v>665</v>
      </c>
      <c r="J96" s="4" t="s">
        <v>240</v>
      </c>
      <c r="K96" s="4" t="s">
        <v>240</v>
      </c>
      <c r="L96" s="4" t="s">
        <v>240</v>
      </c>
      <c r="M96" s="4" t="s">
        <v>240</v>
      </c>
      <c r="N96" s="4" t="s">
        <v>240</v>
      </c>
      <c r="O96" s="4">
        <v>554</v>
      </c>
      <c r="P96" s="4">
        <v>563</v>
      </c>
      <c r="Q96" s="4" t="s">
        <v>240</v>
      </c>
      <c r="R96" s="4" t="s">
        <v>881</v>
      </c>
      <c r="S96" s="4" t="str">
        <f>HYPERLINK("http://dx.doi.org/10.1016/j.jcis.2024.03.164","http://dx.doi.org/10.1016/j.jcis.2024.03.164")</f>
        <v>http://dx.doi.org/10.1016/j.jcis.2024.03.164</v>
      </c>
      <c r="T96" s="4" t="s">
        <v>240</v>
      </c>
      <c r="U96" s="4" t="s">
        <v>242</v>
      </c>
      <c r="V96" s="4" t="s">
        <v>882</v>
      </c>
      <c r="W96" s="4" t="str">
        <f>HYPERLINK("https%3A%2F%2Fwww.webofscience.com%2Fwos%2Fwoscc%2Ffull-record%2FWOS:001219503300001","View Full Record in Web of Science")</f>
        <v>View Full Record in Web of Science</v>
      </c>
    </row>
    <row r="97" spans="1:23">
      <c r="A97" s="4" t="s">
        <v>233</v>
      </c>
      <c r="B97" s="4" t="s">
        <v>883</v>
      </c>
      <c r="C97" s="4" t="s">
        <v>884</v>
      </c>
      <c r="D97" s="4" t="s">
        <v>885</v>
      </c>
      <c r="E97" s="4" t="s">
        <v>886</v>
      </c>
      <c r="F97" s="4" t="s">
        <v>887</v>
      </c>
      <c r="G97" s="4" t="s">
        <v>393</v>
      </c>
      <c r="H97" s="4">
        <v>2024</v>
      </c>
      <c r="I97" s="4">
        <v>63</v>
      </c>
      <c r="J97" s="4">
        <v>6</v>
      </c>
      <c r="K97" s="4" t="s">
        <v>240</v>
      </c>
      <c r="L97" s="4" t="s">
        <v>240</v>
      </c>
      <c r="M97" s="4" t="s">
        <v>240</v>
      </c>
      <c r="N97" s="4" t="s">
        <v>240</v>
      </c>
      <c r="O97" s="4" t="s">
        <v>240</v>
      </c>
      <c r="P97" s="4" t="s">
        <v>240</v>
      </c>
      <c r="Q97" s="4" t="s">
        <v>240</v>
      </c>
      <c r="R97" s="4" t="s">
        <v>888</v>
      </c>
      <c r="S97" s="4" t="str">
        <f>HYPERLINK("http://dx.doi.org/10.1002/anie.202316060","http://dx.doi.org/10.1002/anie.202316060")</f>
        <v>http://dx.doi.org/10.1002/anie.202316060</v>
      </c>
      <c r="T97" s="4" t="s">
        <v>240</v>
      </c>
      <c r="U97" s="4" t="s">
        <v>283</v>
      </c>
      <c r="V97" s="4" t="s">
        <v>889</v>
      </c>
      <c r="W97" s="4" t="str">
        <f>HYPERLINK("https%3A%2F%2Fwww.webofscience.com%2Fwos%2Fwoscc%2Ffull-record%2FWOS:001134835900001","View Full Record in Web of Science")</f>
        <v>View Full Record in Web of Science</v>
      </c>
    </row>
    <row r="98" spans="1:23">
      <c r="A98" s="4" t="s">
        <v>233</v>
      </c>
      <c r="B98" s="4" t="s">
        <v>890</v>
      </c>
      <c r="C98" s="4" t="s">
        <v>891</v>
      </c>
      <c r="D98" s="4" t="s">
        <v>892</v>
      </c>
      <c r="E98" s="4" t="s">
        <v>240</v>
      </c>
      <c r="F98" s="4" t="s">
        <v>893</v>
      </c>
      <c r="G98" s="4" t="s">
        <v>412</v>
      </c>
      <c r="H98" s="4">
        <v>2024</v>
      </c>
      <c r="I98" s="4">
        <v>13</v>
      </c>
      <c r="J98" s="4">
        <v>1</v>
      </c>
      <c r="K98" s="4" t="s">
        <v>240</v>
      </c>
      <c r="L98" s="4" t="s">
        <v>240</v>
      </c>
      <c r="M98" s="4" t="s">
        <v>240</v>
      </c>
      <c r="N98" s="4" t="s">
        <v>240</v>
      </c>
      <c r="O98" s="4" t="s">
        <v>240</v>
      </c>
      <c r="P98" s="4" t="s">
        <v>240</v>
      </c>
      <c r="Q98" s="4">
        <v>40</v>
      </c>
      <c r="R98" s="4" t="s">
        <v>894</v>
      </c>
      <c r="S98" s="4" t="str">
        <f>HYPERLINK("http://dx.doi.org/10.1186/s13677-023-00566-9","http://dx.doi.org/10.1186/s13677-023-00566-9")</f>
        <v>http://dx.doi.org/10.1186/s13677-023-00566-9</v>
      </c>
      <c r="T98" s="4" t="s">
        <v>240</v>
      </c>
      <c r="U98" s="4" t="s">
        <v>240</v>
      </c>
      <c r="V98" s="4" t="s">
        <v>895</v>
      </c>
      <c r="W98" s="4" t="str">
        <f>HYPERLINK("https%3A%2F%2Fwww.webofscience.com%2Fwos%2Fwoscc%2Ffull-record%2FWOS:001160019500001","View Full Record in Web of Science")</f>
        <v>View Full Record in Web of Science</v>
      </c>
    </row>
    <row r="99" spans="1:23">
      <c r="A99" s="4" t="s">
        <v>233</v>
      </c>
      <c r="B99" s="4" t="s">
        <v>896</v>
      </c>
      <c r="C99" s="4" t="s">
        <v>897</v>
      </c>
      <c r="D99" s="4" t="s">
        <v>898</v>
      </c>
      <c r="E99" s="4" t="s">
        <v>899</v>
      </c>
      <c r="F99" s="4" t="s">
        <v>900</v>
      </c>
      <c r="G99" s="4" t="s">
        <v>378</v>
      </c>
      <c r="H99" s="4">
        <v>2024</v>
      </c>
      <c r="I99" s="4">
        <v>264</v>
      </c>
      <c r="J99" s="4" t="s">
        <v>240</v>
      </c>
      <c r="K99" s="4">
        <v>1</v>
      </c>
      <c r="L99" s="4" t="s">
        <v>240</v>
      </c>
      <c r="M99" s="4" t="s">
        <v>240</v>
      </c>
      <c r="N99" s="4" t="s">
        <v>240</v>
      </c>
      <c r="O99" s="4" t="s">
        <v>240</v>
      </c>
      <c r="P99" s="4" t="s">
        <v>240</v>
      </c>
      <c r="Q99" s="4">
        <v>130598</v>
      </c>
      <c r="R99" s="4" t="s">
        <v>901</v>
      </c>
      <c r="S99" s="4" t="str">
        <f>HYPERLINK("http://dx.doi.org/10.1016/j.ijbiomac.2024.130598","http://dx.doi.org/10.1016/j.ijbiomac.2024.130598")</f>
        <v>http://dx.doi.org/10.1016/j.ijbiomac.2024.130598</v>
      </c>
      <c r="T99" s="4" t="s">
        <v>240</v>
      </c>
      <c r="U99" s="4" t="s">
        <v>242</v>
      </c>
      <c r="V99" s="4" t="s">
        <v>902</v>
      </c>
      <c r="W99" s="4" t="str">
        <f>HYPERLINK("https%3A%2F%2Fwww.webofscience.com%2Fwos%2Fwoscc%2Ffull-record%2FWOS:001216077400001","View Full Record in Web of Science")</f>
        <v>View Full Record in Web of Science</v>
      </c>
    </row>
    <row r="100" spans="1:23">
      <c r="A100" s="4" t="s">
        <v>233</v>
      </c>
      <c r="B100" s="4" t="s">
        <v>903</v>
      </c>
      <c r="C100" s="4" t="s">
        <v>904</v>
      </c>
      <c r="D100" s="4" t="s">
        <v>905</v>
      </c>
      <c r="E100" s="4" t="s">
        <v>906</v>
      </c>
      <c r="F100" s="4" t="s">
        <v>907</v>
      </c>
      <c r="G100" s="4" t="s">
        <v>908</v>
      </c>
      <c r="H100" s="4">
        <v>2024</v>
      </c>
      <c r="I100" s="4">
        <v>271</v>
      </c>
      <c r="J100" s="4" t="s">
        <v>240</v>
      </c>
      <c r="K100" s="4" t="s">
        <v>240</v>
      </c>
      <c r="L100" s="4" t="s">
        <v>240</v>
      </c>
      <c r="M100" s="4" t="s">
        <v>240</v>
      </c>
      <c r="N100" s="4" t="s">
        <v>240</v>
      </c>
      <c r="O100" s="4" t="s">
        <v>240</v>
      </c>
      <c r="P100" s="4" t="s">
        <v>240</v>
      </c>
      <c r="Q100" s="4">
        <v>110946</v>
      </c>
      <c r="R100" s="4" t="s">
        <v>909</v>
      </c>
      <c r="S100" s="4" t="str">
        <f>HYPERLINK("http://dx.doi.org/10.1016/j.cbpb.2024.110946","http://dx.doi.org/10.1016/j.cbpb.2024.110946")</f>
        <v>http://dx.doi.org/10.1016/j.cbpb.2024.110946</v>
      </c>
      <c r="T100" s="4" t="s">
        <v>240</v>
      </c>
      <c r="U100" s="4" t="s">
        <v>283</v>
      </c>
      <c r="V100" s="4" t="s">
        <v>910</v>
      </c>
      <c r="W100" s="4" t="str">
        <f>HYPERLINK("https%3A%2F%2Fwww.webofscience.com%2Fwos%2Fwoscc%2Ffull-record%2FWOS:001174550400001","View Full Record in Web of Science")</f>
        <v>View Full Record in Web of Science</v>
      </c>
    </row>
    <row r="101" spans="1:23">
      <c r="A101" s="4" t="s">
        <v>233</v>
      </c>
      <c r="B101" s="4" t="s">
        <v>911</v>
      </c>
      <c r="C101" s="4" t="s">
        <v>912</v>
      </c>
      <c r="D101" s="4" t="s">
        <v>323</v>
      </c>
      <c r="E101" s="4" t="s">
        <v>324</v>
      </c>
      <c r="F101" s="4" t="s">
        <v>240</v>
      </c>
      <c r="G101" s="4" t="s">
        <v>913</v>
      </c>
      <c r="H101" s="4">
        <v>2024</v>
      </c>
      <c r="I101" s="4">
        <v>14</v>
      </c>
      <c r="J101" s="4">
        <v>1</v>
      </c>
      <c r="K101" s="4" t="s">
        <v>240</v>
      </c>
      <c r="L101" s="4" t="s">
        <v>240</v>
      </c>
      <c r="M101" s="4" t="s">
        <v>240</v>
      </c>
      <c r="N101" s="4" t="s">
        <v>240</v>
      </c>
      <c r="O101" s="4" t="s">
        <v>240</v>
      </c>
      <c r="P101" s="4" t="s">
        <v>240</v>
      </c>
      <c r="Q101" s="4">
        <v>945</v>
      </c>
      <c r="R101" s="4" t="s">
        <v>914</v>
      </c>
      <c r="S101" s="4" t="str">
        <f>HYPERLINK("http://dx.doi.org/10.1038/s41598-023-50375-y","http://dx.doi.org/10.1038/s41598-023-50375-y")</f>
        <v>http://dx.doi.org/10.1038/s41598-023-50375-y</v>
      </c>
      <c r="T101" s="4" t="s">
        <v>240</v>
      </c>
      <c r="U101" s="4" t="s">
        <v>240</v>
      </c>
      <c r="V101" s="4" t="s">
        <v>915</v>
      </c>
      <c r="W101" s="4" t="str">
        <f>HYPERLINK("https%3A%2F%2Fwww.webofscience.com%2Fwos%2Fwoscc%2Ffull-record%2FWOS:001148349200020","View Full Record in Web of Science")</f>
        <v>View Full Record in Web of Science</v>
      </c>
    </row>
    <row r="102" spans="1:23">
      <c r="A102" s="4" t="s">
        <v>233</v>
      </c>
      <c r="B102" s="4" t="s">
        <v>916</v>
      </c>
      <c r="C102" s="4" t="s">
        <v>917</v>
      </c>
      <c r="D102" s="4" t="s">
        <v>918</v>
      </c>
      <c r="E102" s="4" t="s">
        <v>919</v>
      </c>
      <c r="F102" s="4" t="s">
        <v>920</v>
      </c>
      <c r="G102" s="4" t="s">
        <v>708</v>
      </c>
      <c r="H102" s="4">
        <v>2024</v>
      </c>
      <c r="I102" s="4">
        <v>31</v>
      </c>
      <c r="J102" s="4">
        <v>7</v>
      </c>
      <c r="K102" s="4" t="s">
        <v>240</v>
      </c>
      <c r="L102" s="4" t="s">
        <v>240</v>
      </c>
      <c r="M102" s="4" t="s">
        <v>240</v>
      </c>
      <c r="N102" s="4" t="s">
        <v>240</v>
      </c>
      <c r="O102" s="4">
        <v>1646</v>
      </c>
      <c r="P102" s="4">
        <v>1660</v>
      </c>
      <c r="Q102" s="4" t="s">
        <v>240</v>
      </c>
      <c r="R102" s="4" t="s">
        <v>921</v>
      </c>
      <c r="S102" s="4" t="str">
        <f>HYPERLINK("http://dx.doi.org/10.1007/s42243-024-01175-9","http://dx.doi.org/10.1007/s42243-024-01175-9")</f>
        <v>http://dx.doi.org/10.1007/s42243-024-01175-9</v>
      </c>
      <c r="T102" s="4" t="s">
        <v>240</v>
      </c>
      <c r="U102" s="4" t="s">
        <v>242</v>
      </c>
      <c r="V102" s="4" t="s">
        <v>922</v>
      </c>
      <c r="W102" s="4" t="str">
        <f>HYPERLINK("https%3A%2F%2Fwww.webofscience.com%2Fwos%2Fwoscc%2Ffull-record%2FWOS:001177889500001","View Full Record in Web of Science")</f>
        <v>View Full Record in Web of Science</v>
      </c>
    </row>
    <row r="103" spans="1:23">
      <c r="A103" s="4" t="s">
        <v>233</v>
      </c>
      <c r="B103" s="4" t="s">
        <v>923</v>
      </c>
      <c r="C103" s="4" t="s">
        <v>924</v>
      </c>
      <c r="D103" s="4" t="s">
        <v>925</v>
      </c>
      <c r="E103" s="4" t="s">
        <v>926</v>
      </c>
      <c r="F103" s="4" t="s">
        <v>927</v>
      </c>
      <c r="G103" s="4" t="s">
        <v>378</v>
      </c>
      <c r="H103" s="4">
        <v>2024</v>
      </c>
      <c r="I103" s="4">
        <v>172</v>
      </c>
      <c r="J103" s="4" t="s">
        <v>240</v>
      </c>
      <c r="K103" s="4" t="s">
        <v>240</v>
      </c>
      <c r="L103" s="4" t="s">
        <v>240</v>
      </c>
      <c r="M103" s="4" t="s">
        <v>240</v>
      </c>
      <c r="N103" s="4" t="s">
        <v>240</v>
      </c>
      <c r="O103" s="4">
        <v>24</v>
      </c>
      <c r="P103" s="4">
        <v>33</v>
      </c>
      <c r="Q103" s="4" t="s">
        <v>240</v>
      </c>
      <c r="R103" s="4" t="s">
        <v>928</v>
      </c>
      <c r="S103" s="4" t="str">
        <f>HYPERLINK("http://dx.doi.org/10.1016/j.jpsychires.2024.02.026","http://dx.doi.org/10.1016/j.jpsychires.2024.02.026")</f>
        <v>http://dx.doi.org/10.1016/j.jpsychires.2024.02.026</v>
      </c>
      <c r="T103" s="4" t="s">
        <v>240</v>
      </c>
      <c r="U103" s="4" t="s">
        <v>335</v>
      </c>
      <c r="V103" s="4" t="s">
        <v>929</v>
      </c>
      <c r="W103" s="4" t="str">
        <f>HYPERLINK("https%3A%2F%2Fwww.webofscience.com%2Fwos%2Fwoscc%2Ffull-record%2FWOS:001185553900001","View Full Record in Web of Science")</f>
        <v>View Full Record in Web of Science</v>
      </c>
    </row>
    <row r="104" spans="1:23">
      <c r="A104" s="4" t="s">
        <v>233</v>
      </c>
      <c r="B104" s="4" t="s">
        <v>930</v>
      </c>
      <c r="C104" s="4" t="s">
        <v>931</v>
      </c>
      <c r="D104" s="4" t="s">
        <v>932</v>
      </c>
      <c r="E104" s="4" t="s">
        <v>933</v>
      </c>
      <c r="F104" s="4" t="s">
        <v>934</v>
      </c>
      <c r="G104" s="4" t="s">
        <v>935</v>
      </c>
      <c r="H104" s="4">
        <v>2024</v>
      </c>
      <c r="I104" s="4">
        <v>12</v>
      </c>
      <c r="J104" s="4">
        <v>12</v>
      </c>
      <c r="K104" s="4" t="s">
        <v>240</v>
      </c>
      <c r="L104" s="4" t="s">
        <v>240</v>
      </c>
      <c r="M104" s="4" t="s">
        <v>240</v>
      </c>
      <c r="N104" s="4" t="s">
        <v>240</v>
      </c>
      <c r="O104" s="4">
        <v>3063</v>
      </c>
      <c r="P104" s="4">
        <v>3078</v>
      </c>
      <c r="Q104" s="4" t="s">
        <v>240</v>
      </c>
      <c r="R104" s="4" t="s">
        <v>936</v>
      </c>
      <c r="S104" s="4" t="str">
        <f>HYPERLINK("http://dx.doi.org/10.1039/d3tb02318d","http://dx.doi.org/10.1039/d3tb02318d")</f>
        <v>http://dx.doi.org/10.1039/d3tb02318d</v>
      </c>
      <c r="T104" s="4" t="s">
        <v>240</v>
      </c>
      <c r="U104" s="4" t="s">
        <v>335</v>
      </c>
      <c r="V104" s="4" t="s">
        <v>937</v>
      </c>
      <c r="W104" s="4" t="str">
        <f>HYPERLINK("https%3A%2F%2Fwww.webofscience.com%2Fwos%2Fwoscc%2Ffull-record%2FWOS:001179804500001","View Full Record in Web of Science")</f>
        <v>View Full Record in Web of Science</v>
      </c>
    </row>
    <row r="105" spans="1:23">
      <c r="A105" s="4" t="s">
        <v>233</v>
      </c>
      <c r="B105" s="4" t="s">
        <v>938</v>
      </c>
      <c r="C105" s="4" t="s">
        <v>939</v>
      </c>
      <c r="D105" s="4" t="s">
        <v>940</v>
      </c>
      <c r="E105" s="4" t="s">
        <v>941</v>
      </c>
      <c r="F105" s="4" t="s">
        <v>942</v>
      </c>
      <c r="G105" s="4" t="s">
        <v>866</v>
      </c>
      <c r="H105" s="4">
        <v>2024</v>
      </c>
      <c r="I105" s="4">
        <v>135</v>
      </c>
      <c r="J105" s="4" t="s">
        <v>240</v>
      </c>
      <c r="K105" s="4" t="s">
        <v>240</v>
      </c>
      <c r="L105" s="4" t="s">
        <v>240</v>
      </c>
      <c r="M105" s="4" t="s">
        <v>240</v>
      </c>
      <c r="N105" s="4" t="s">
        <v>240</v>
      </c>
      <c r="O105" s="4" t="s">
        <v>240</v>
      </c>
      <c r="P105" s="4" t="s">
        <v>240</v>
      </c>
      <c r="Q105" s="4">
        <v>104092</v>
      </c>
      <c r="R105" s="4" t="s">
        <v>943</v>
      </c>
      <c r="S105" s="4" t="str">
        <f>HYPERLINK("http://dx.doi.org/10.1016/j.ppnp.2023.104092","http://dx.doi.org/10.1016/j.ppnp.2023.104092")</f>
        <v>http://dx.doi.org/10.1016/j.ppnp.2023.104092</v>
      </c>
      <c r="T105" s="4" t="s">
        <v>240</v>
      </c>
      <c r="U105" s="4" t="s">
        <v>283</v>
      </c>
      <c r="V105" s="4" t="s">
        <v>944</v>
      </c>
      <c r="W105" s="4" t="str">
        <f>HYPERLINK("https%3A%2F%2Fwww.webofscience.com%2Fwos%2Fwoscc%2Ffull-record%2FWOS:001162439600001","View Full Record in Web of Science")</f>
        <v>View Full Record in Web of Science</v>
      </c>
    </row>
    <row r="106" spans="1:23">
      <c r="A106" s="4" t="s">
        <v>233</v>
      </c>
      <c r="B106" s="4" t="s">
        <v>945</v>
      </c>
      <c r="C106" s="4" t="s">
        <v>946</v>
      </c>
      <c r="D106" s="4" t="s">
        <v>947</v>
      </c>
      <c r="E106" s="4" t="s">
        <v>948</v>
      </c>
      <c r="F106" s="4" t="s">
        <v>240</v>
      </c>
      <c r="G106" s="4" t="s">
        <v>240</v>
      </c>
      <c r="H106" s="4">
        <v>2024</v>
      </c>
      <c r="I106" s="4">
        <v>40</v>
      </c>
      <c r="J106" s="4">
        <v>1</v>
      </c>
      <c r="K106" s="4" t="s">
        <v>240</v>
      </c>
      <c r="L106" s="4" t="s">
        <v>240</v>
      </c>
      <c r="M106" s="4" t="s">
        <v>240</v>
      </c>
      <c r="N106" s="4" t="s">
        <v>240</v>
      </c>
      <c r="O106" s="4" t="s">
        <v>240</v>
      </c>
      <c r="P106" s="4" t="s">
        <v>240</v>
      </c>
      <c r="Q106" s="4">
        <v>5</v>
      </c>
      <c r="R106" s="4" t="s">
        <v>949</v>
      </c>
      <c r="S106" s="4" t="str">
        <f>HYPERLINK("http://dx.doi.org/10.23967/j.rimni.2024.01.007","http://dx.doi.org/10.23967/j.rimni.2024.01.007")</f>
        <v>http://dx.doi.org/10.23967/j.rimni.2024.01.007</v>
      </c>
      <c r="T106" s="4" t="s">
        <v>240</v>
      </c>
      <c r="U106" s="4" t="s">
        <v>240</v>
      </c>
      <c r="V106" s="4" t="s">
        <v>950</v>
      </c>
      <c r="W106" s="4" t="str">
        <f>HYPERLINK("https%3A%2F%2Fwww.webofscience.com%2Fwos%2Fwoscc%2Ffull-record%2FWOS:001177183500003","View Full Record in Web of Science")</f>
        <v>View Full Record in Web of Science</v>
      </c>
    </row>
    <row r="107" spans="1:23">
      <c r="A107" s="4" t="s">
        <v>233</v>
      </c>
      <c r="B107" s="4" t="s">
        <v>951</v>
      </c>
      <c r="C107" s="4" t="s">
        <v>952</v>
      </c>
      <c r="D107" s="4" t="s">
        <v>953</v>
      </c>
      <c r="E107" s="4" t="s">
        <v>954</v>
      </c>
      <c r="F107" s="4" t="s">
        <v>955</v>
      </c>
      <c r="G107" s="4" t="s">
        <v>651</v>
      </c>
      <c r="H107" s="4">
        <v>2024</v>
      </c>
      <c r="I107" s="4">
        <v>642</v>
      </c>
      <c r="J107" s="4" t="s">
        <v>240</v>
      </c>
      <c r="K107" s="4" t="s">
        <v>240</v>
      </c>
      <c r="L107" s="4" t="s">
        <v>240</v>
      </c>
      <c r="M107" s="4" t="s">
        <v>240</v>
      </c>
      <c r="N107" s="4" t="s">
        <v>240</v>
      </c>
      <c r="O107" s="4" t="s">
        <v>240</v>
      </c>
      <c r="P107" s="4" t="s">
        <v>240</v>
      </c>
      <c r="Q107" s="4">
        <v>112167</v>
      </c>
      <c r="R107" s="4" t="s">
        <v>956</v>
      </c>
      <c r="S107" s="4" t="str">
        <f>HYPERLINK("http://dx.doi.org/10.1016/j.palaeo.2024.112167","http://dx.doi.org/10.1016/j.palaeo.2024.112167")</f>
        <v>http://dx.doi.org/10.1016/j.palaeo.2024.112167</v>
      </c>
      <c r="T107" s="4" t="s">
        <v>240</v>
      </c>
      <c r="U107" s="4" t="s">
        <v>242</v>
      </c>
      <c r="V107" s="4" t="s">
        <v>957</v>
      </c>
      <c r="W107" s="4" t="str">
        <f>HYPERLINK("https%3A%2F%2Fwww.webofscience.com%2Fwos%2Fwoscc%2Ffull-record%2FWOS:001214891500001","View Full Record in Web of Science")</f>
        <v>View Full Record in Web of Science</v>
      </c>
    </row>
    <row r="108" spans="1:23">
      <c r="A108" s="4" t="s">
        <v>233</v>
      </c>
      <c r="B108" s="4" t="s">
        <v>958</v>
      </c>
      <c r="C108" s="4" t="s">
        <v>959</v>
      </c>
      <c r="D108" s="4" t="s">
        <v>960</v>
      </c>
      <c r="E108" s="4" t="s">
        <v>240</v>
      </c>
      <c r="F108" s="4" t="s">
        <v>961</v>
      </c>
      <c r="G108" s="4" t="s">
        <v>962</v>
      </c>
      <c r="H108" s="4">
        <v>2024</v>
      </c>
      <c r="I108" s="4">
        <v>15</v>
      </c>
      <c r="J108" s="4">
        <v>1</v>
      </c>
      <c r="K108" s="4" t="s">
        <v>240</v>
      </c>
      <c r="L108" s="4" t="s">
        <v>240</v>
      </c>
      <c r="M108" s="4" t="s">
        <v>240</v>
      </c>
      <c r="N108" s="4" t="s">
        <v>240</v>
      </c>
      <c r="O108" s="4" t="s">
        <v>240</v>
      </c>
      <c r="P108" s="4" t="s">
        <v>240</v>
      </c>
      <c r="Q108" s="4" t="s">
        <v>240</v>
      </c>
      <c r="R108" s="4" t="s">
        <v>240</v>
      </c>
      <c r="S108" s="4" t="s">
        <v>240</v>
      </c>
      <c r="T108" s="4" t="s">
        <v>240</v>
      </c>
      <c r="U108" s="4" t="s">
        <v>240</v>
      </c>
      <c r="V108" s="4" t="s">
        <v>963</v>
      </c>
      <c r="W108" s="4" t="str">
        <f>HYPERLINK("https%3A%2F%2Fwww.webofscience.com%2Fwos%2Fwoscc%2Ffull-record%2FWOS:001180371400010","View Full Record in Web of Science")</f>
        <v>View Full Record in Web of Science</v>
      </c>
    </row>
    <row r="109" spans="1:23">
      <c r="A109" s="4" t="s">
        <v>233</v>
      </c>
      <c r="B109" s="4" t="s">
        <v>958</v>
      </c>
      <c r="C109" s="4" t="s">
        <v>959</v>
      </c>
      <c r="D109" s="4" t="s">
        <v>960</v>
      </c>
      <c r="E109" s="4" t="s">
        <v>240</v>
      </c>
      <c r="F109" s="4" t="s">
        <v>961</v>
      </c>
      <c r="G109" s="4" t="s">
        <v>962</v>
      </c>
      <c r="H109" s="4">
        <v>2024</v>
      </c>
      <c r="I109" s="4">
        <v>15</v>
      </c>
      <c r="J109" s="4">
        <v>1</v>
      </c>
      <c r="K109" s="4" t="s">
        <v>240</v>
      </c>
      <c r="L109" s="4" t="s">
        <v>240</v>
      </c>
      <c r="M109" s="4" t="s">
        <v>240</v>
      </c>
      <c r="N109" s="4" t="s">
        <v>240</v>
      </c>
      <c r="O109" s="4" t="s">
        <v>240</v>
      </c>
      <c r="P109" s="4" t="s">
        <v>240</v>
      </c>
      <c r="Q109" s="4">
        <v>1648</v>
      </c>
      <c r="R109" s="4" t="s">
        <v>964</v>
      </c>
      <c r="S109" s="4" t="str">
        <f>HYPERLINK("http://dx.doi.org/10.1038/s41467-024-45885-w","http://dx.doi.org/10.1038/s41467-024-45885-w")</f>
        <v>http://dx.doi.org/10.1038/s41467-024-45885-w</v>
      </c>
      <c r="T109" s="4" t="s">
        <v>240</v>
      </c>
      <c r="U109" s="4" t="s">
        <v>240</v>
      </c>
      <c r="V109" s="4" t="s">
        <v>965</v>
      </c>
      <c r="W109" s="4" t="str">
        <f>HYPERLINK("https%3A%2F%2Fwww.webofscience.com%2Fwos%2Fwoscc%2Ffull-record%2FWOS:001180371400001","View Full Record in Web of Science")</f>
        <v>View Full Record in Web of Science</v>
      </c>
    </row>
    <row r="110" spans="1:23">
      <c r="A110" s="4" t="s">
        <v>233</v>
      </c>
      <c r="B110" s="4" t="s">
        <v>966</v>
      </c>
      <c r="C110" s="4" t="s">
        <v>967</v>
      </c>
      <c r="D110" s="4" t="s">
        <v>968</v>
      </c>
      <c r="E110" s="4" t="s">
        <v>969</v>
      </c>
      <c r="F110" s="4" t="s">
        <v>970</v>
      </c>
      <c r="G110" s="4" t="s">
        <v>866</v>
      </c>
      <c r="H110" s="4">
        <v>2024</v>
      </c>
      <c r="I110" s="4">
        <v>430</v>
      </c>
      <c r="J110" s="4" t="s">
        <v>240</v>
      </c>
      <c r="K110" s="4" t="s">
        <v>240</v>
      </c>
      <c r="L110" s="4" t="s">
        <v>240</v>
      </c>
      <c r="M110" s="4" t="s">
        <v>240</v>
      </c>
      <c r="N110" s="4" t="s">
        <v>240</v>
      </c>
      <c r="O110" s="4" t="s">
        <v>240</v>
      </c>
      <c r="P110" s="4" t="s">
        <v>240</v>
      </c>
      <c r="Q110" s="4">
        <v>115310</v>
      </c>
      <c r="R110" s="4" t="s">
        <v>971</v>
      </c>
      <c r="S110" s="4" t="str">
        <f>HYPERLINK("http://dx.doi.org/10.1016/j.jcat.2024.115310","http://dx.doi.org/10.1016/j.jcat.2024.115310")</f>
        <v>http://dx.doi.org/10.1016/j.jcat.2024.115310</v>
      </c>
      <c r="T110" s="4" t="s">
        <v>240</v>
      </c>
      <c r="U110" s="4" t="s">
        <v>283</v>
      </c>
      <c r="V110" s="4" t="s">
        <v>972</v>
      </c>
      <c r="W110" s="4" t="str">
        <f>HYPERLINK("https%3A%2F%2Fwww.webofscience.com%2Fwos%2Fwoscc%2Ffull-record%2FWOS:001174396200001","View Full Record in Web of Science")</f>
        <v>View Full Record in Web of Science</v>
      </c>
    </row>
    <row r="111" spans="1:23">
      <c r="A111" s="4" t="s">
        <v>233</v>
      </c>
      <c r="B111" s="4" t="s">
        <v>973</v>
      </c>
      <c r="C111" s="4" t="s">
        <v>974</v>
      </c>
      <c r="D111" s="4" t="s">
        <v>975</v>
      </c>
      <c r="E111" s="4" t="s">
        <v>976</v>
      </c>
      <c r="F111" s="4" t="s">
        <v>977</v>
      </c>
      <c r="G111" s="4" t="s">
        <v>978</v>
      </c>
      <c r="H111" s="4">
        <v>2024</v>
      </c>
      <c r="I111" s="4" t="s">
        <v>240</v>
      </c>
      <c r="J111" s="4" t="s">
        <v>240</v>
      </c>
      <c r="K111" s="4" t="s">
        <v>240</v>
      </c>
      <c r="L111" s="4" t="s">
        <v>240</v>
      </c>
      <c r="M111" s="4" t="s">
        <v>240</v>
      </c>
      <c r="N111" s="4" t="s">
        <v>240</v>
      </c>
      <c r="O111" s="4" t="s">
        <v>240</v>
      </c>
      <c r="P111" s="4" t="s">
        <v>240</v>
      </c>
      <c r="Q111" s="4" t="s">
        <v>240</v>
      </c>
      <c r="R111" s="4" t="s">
        <v>979</v>
      </c>
      <c r="S111" s="4" t="str">
        <f>HYPERLINK("http://dx.doi.org/10.1017/S0016756824000013","http://dx.doi.org/10.1017/S0016756824000013")</f>
        <v>http://dx.doi.org/10.1017/S0016756824000013</v>
      </c>
      <c r="T111" s="4" t="s">
        <v>240</v>
      </c>
      <c r="U111" s="4" t="s">
        <v>335</v>
      </c>
      <c r="V111" s="4" t="s">
        <v>980</v>
      </c>
      <c r="W111" s="4" t="str">
        <f>HYPERLINK("https%3A%2F%2Fwww.webofscience.com%2Fwos%2Fwoscc%2Ffull-record%2FWOS:001186750900001","View Full Record in Web of Science")</f>
        <v>View Full Record in Web of Science</v>
      </c>
    </row>
    <row r="112" spans="1:16">
      <c r="A112" s="5"/>
      <c r="B112" s="4"/>
      <c r="C112" s="4"/>
      <c r="D112" s="4"/>
      <c r="E112" s="4"/>
      <c r="F112" s="4"/>
      <c r="G112" s="4"/>
      <c r="H112" s="4"/>
      <c r="I112" s="4"/>
      <c r="J112" s="4"/>
      <c r="K112" s="4"/>
      <c r="L112" s="4"/>
      <c r="M112" s="4"/>
      <c r="N112" s="4"/>
      <c r="O112" s="4"/>
      <c r="P112" s="4"/>
    </row>
    <row r="113" spans="1:16">
      <c r="A113" s="5"/>
      <c r="B113" s="4"/>
      <c r="C113" s="4"/>
      <c r="D113" s="4"/>
      <c r="E113" s="4"/>
      <c r="F113" s="4"/>
      <c r="G113" s="4"/>
      <c r="H113" s="4"/>
      <c r="I113" s="4"/>
      <c r="J113" s="4"/>
      <c r="K113" s="4"/>
      <c r="L113" s="4"/>
      <c r="M113" s="4"/>
      <c r="N113" s="4"/>
      <c r="O113" s="4"/>
      <c r="P113" s="4"/>
    </row>
    <row r="114" spans="1:16">
      <c r="A114" s="5"/>
      <c r="B114" s="4"/>
      <c r="C114" s="4"/>
      <c r="D114" s="4"/>
      <c r="E114" s="4"/>
      <c r="F114" s="4"/>
      <c r="G114" s="4"/>
      <c r="H114" s="4"/>
      <c r="I114" s="4"/>
      <c r="J114" s="4"/>
      <c r="K114" s="4"/>
      <c r="L114" s="4"/>
      <c r="M114" s="4"/>
      <c r="N114" s="4"/>
      <c r="O114" s="4"/>
      <c r="P114" s="4"/>
    </row>
    <row r="115" spans="1:16">
      <c r="A115" s="5"/>
      <c r="B115" s="4"/>
      <c r="C115" s="4"/>
      <c r="D115" s="4"/>
      <c r="E115" s="4"/>
      <c r="F115" s="4"/>
      <c r="G115" s="4"/>
      <c r="H115" s="4"/>
      <c r="I115" s="4"/>
      <c r="J115" s="4"/>
      <c r="K115" s="4"/>
      <c r="L115" s="4"/>
      <c r="M115" s="4"/>
      <c r="N115" s="4"/>
      <c r="O115" s="4"/>
      <c r="P115" s="4"/>
    </row>
    <row r="116" spans="1:16">
      <c r="A116" s="5"/>
      <c r="B116" s="4"/>
      <c r="C116" s="4"/>
      <c r="D116" s="4"/>
      <c r="E116" s="4"/>
      <c r="F116" s="4"/>
      <c r="G116" s="4"/>
      <c r="H116" s="4"/>
      <c r="I116" s="4"/>
      <c r="J116" s="4"/>
      <c r="K116" s="4"/>
      <c r="L116" s="4"/>
      <c r="M116" s="4"/>
      <c r="N116" s="4"/>
      <c r="O116" s="4"/>
      <c r="P116" s="4"/>
    </row>
    <row r="117" spans="1:16">
      <c r="A117" s="5"/>
      <c r="B117" s="4"/>
      <c r="C117" s="4"/>
      <c r="D117" s="4"/>
      <c r="E117" s="4"/>
      <c r="F117" s="4"/>
      <c r="G117" s="4"/>
      <c r="H117" s="4"/>
      <c r="I117" s="4"/>
      <c r="J117" s="4"/>
      <c r="K117" s="4"/>
      <c r="L117" s="4"/>
      <c r="M117" s="4"/>
      <c r="N117" s="4"/>
      <c r="O117" s="4"/>
      <c r="P117" s="4"/>
    </row>
    <row r="118" spans="1:16">
      <c r="A118" s="5"/>
      <c r="B118" s="4"/>
      <c r="C118" s="4"/>
      <c r="D118" s="4"/>
      <c r="E118" s="4"/>
      <c r="F118" s="4"/>
      <c r="G118" s="4"/>
      <c r="H118" s="4"/>
      <c r="I118" s="4"/>
      <c r="J118" s="4"/>
      <c r="K118" s="4"/>
      <c r="L118" s="4"/>
      <c r="M118" s="4"/>
      <c r="N118" s="4"/>
      <c r="O118" s="4"/>
      <c r="P118" s="4"/>
    </row>
    <row r="119" spans="1:16">
      <c r="A119" s="5"/>
      <c r="B119" s="4"/>
      <c r="C119" s="4"/>
      <c r="D119" s="4"/>
      <c r="E119" s="4"/>
      <c r="F119" s="4"/>
      <c r="G119" s="4"/>
      <c r="H119" s="4"/>
      <c r="I119" s="4"/>
      <c r="J119" s="4"/>
      <c r="K119" s="4"/>
      <c r="L119" s="4"/>
      <c r="M119" s="4"/>
      <c r="N119" s="4"/>
      <c r="O119" s="4"/>
      <c r="P119" s="4"/>
    </row>
    <row r="120" spans="1:16">
      <c r="A120" s="5"/>
      <c r="B120" s="4"/>
      <c r="C120" s="4"/>
      <c r="D120" s="4"/>
      <c r="E120" s="4"/>
      <c r="F120" s="4"/>
      <c r="G120" s="4"/>
      <c r="H120" s="4"/>
      <c r="I120" s="4"/>
      <c r="J120" s="4"/>
      <c r="K120" s="4"/>
      <c r="L120" s="4"/>
      <c r="M120" s="4"/>
      <c r="N120" s="4"/>
      <c r="O120" s="4"/>
      <c r="P120" s="4"/>
    </row>
    <row r="121" spans="1:16">
      <c r="A121" s="5"/>
      <c r="B121" s="4"/>
      <c r="C121" s="4"/>
      <c r="D121" s="4"/>
      <c r="E121" s="4"/>
      <c r="F121" s="4"/>
      <c r="G121" s="4"/>
      <c r="H121" s="4"/>
      <c r="I121" s="4"/>
      <c r="J121" s="4"/>
      <c r="K121" s="4"/>
      <c r="L121" s="4"/>
      <c r="M121" s="4"/>
      <c r="N121" s="4"/>
      <c r="O121" s="4"/>
      <c r="P121" s="4"/>
    </row>
    <row r="122" spans="1:16">
      <c r="A122" s="5"/>
      <c r="B122" s="4"/>
      <c r="C122" s="4"/>
      <c r="D122" s="4"/>
      <c r="E122" s="4"/>
      <c r="F122" s="4"/>
      <c r="G122" s="4"/>
      <c r="H122" s="4"/>
      <c r="I122" s="4"/>
      <c r="J122" s="4"/>
      <c r="K122" s="4"/>
      <c r="L122" s="4"/>
      <c r="M122" s="4"/>
      <c r="N122" s="4"/>
      <c r="O122" s="4"/>
      <c r="P122" s="4"/>
    </row>
    <row r="123" spans="1:16">
      <c r="A123" s="5"/>
      <c r="B123" s="4"/>
      <c r="C123" s="4"/>
      <c r="D123" s="4"/>
      <c r="E123" s="4"/>
      <c r="F123" s="4"/>
      <c r="G123" s="4"/>
      <c r="H123" s="4"/>
      <c r="I123" s="4"/>
      <c r="J123" s="4"/>
      <c r="K123" s="4"/>
      <c r="L123" s="4"/>
      <c r="M123" s="4"/>
      <c r="N123" s="4"/>
      <c r="O123" s="4"/>
      <c r="P123" s="4"/>
    </row>
    <row r="124" spans="1:16">
      <c r="A124" s="5"/>
      <c r="B124" s="4"/>
      <c r="C124" s="4"/>
      <c r="D124" s="4"/>
      <c r="E124" s="4"/>
      <c r="F124" s="4"/>
      <c r="G124" s="4"/>
      <c r="H124" s="4"/>
      <c r="I124" s="4"/>
      <c r="J124" s="4"/>
      <c r="K124" s="4"/>
      <c r="L124" s="4"/>
      <c r="M124" s="4"/>
      <c r="N124" s="4"/>
      <c r="O124" s="4"/>
      <c r="P124" s="4"/>
    </row>
    <row r="125" spans="1:16">
      <c r="A125" s="5"/>
      <c r="B125" s="4"/>
      <c r="C125" s="4"/>
      <c r="D125" s="4"/>
      <c r="E125" s="4"/>
      <c r="F125" s="4"/>
      <c r="G125" s="4"/>
      <c r="H125" s="4"/>
      <c r="I125" s="4"/>
      <c r="J125" s="4"/>
      <c r="K125" s="4"/>
      <c r="L125" s="4"/>
      <c r="M125" s="4"/>
      <c r="N125" s="4"/>
      <c r="O125" s="4"/>
      <c r="P125" s="4"/>
    </row>
    <row r="126" spans="1:16">
      <c r="A126" s="5"/>
      <c r="B126" s="4"/>
      <c r="C126" s="4"/>
      <c r="D126" s="4"/>
      <c r="E126" s="4"/>
      <c r="F126" s="4"/>
      <c r="G126" s="4"/>
      <c r="H126" s="4"/>
      <c r="I126" s="4"/>
      <c r="J126" s="4"/>
      <c r="K126" s="4"/>
      <c r="L126" s="4"/>
      <c r="M126" s="4"/>
      <c r="N126" s="4"/>
      <c r="O126" s="4"/>
      <c r="P126" s="4"/>
    </row>
    <row r="127" spans="1:16">
      <c r="A127" s="5"/>
      <c r="B127" s="4"/>
      <c r="C127" s="4"/>
      <c r="D127" s="4"/>
      <c r="E127" s="4"/>
      <c r="F127" s="4"/>
      <c r="G127" s="4"/>
      <c r="H127" s="4"/>
      <c r="I127" s="4"/>
      <c r="J127" s="4"/>
      <c r="K127" s="4"/>
      <c r="L127" s="4"/>
      <c r="M127" s="4"/>
      <c r="N127" s="4"/>
      <c r="O127" s="4"/>
      <c r="P127" s="4"/>
    </row>
    <row r="128" spans="1:16">
      <c r="A128" s="5"/>
      <c r="B128" s="4"/>
      <c r="C128" s="4"/>
      <c r="D128" s="4"/>
      <c r="E128" s="4"/>
      <c r="F128" s="4"/>
      <c r="G128" s="4"/>
      <c r="H128" s="4"/>
      <c r="I128" s="4"/>
      <c r="J128" s="4"/>
      <c r="K128" s="4"/>
      <c r="L128" s="4"/>
      <c r="M128" s="4"/>
      <c r="N128" s="4"/>
      <c r="O128" s="4"/>
      <c r="P128" s="4"/>
    </row>
    <row r="129" spans="1:16">
      <c r="A129" s="5"/>
      <c r="B129" s="4"/>
      <c r="C129" s="4"/>
      <c r="D129" s="4"/>
      <c r="E129" s="4"/>
      <c r="F129" s="4"/>
      <c r="G129" s="4"/>
      <c r="H129" s="4"/>
      <c r="I129" s="4"/>
      <c r="J129" s="4"/>
      <c r="K129" s="4"/>
      <c r="L129" s="4"/>
      <c r="M129" s="4"/>
      <c r="N129" s="4"/>
      <c r="O129" s="4"/>
      <c r="P129" s="4"/>
    </row>
    <row r="130" spans="1:16">
      <c r="A130" s="5"/>
      <c r="B130" s="4"/>
      <c r="C130" s="4"/>
      <c r="D130" s="4"/>
      <c r="E130" s="4"/>
      <c r="F130" s="4"/>
      <c r="G130" s="4"/>
      <c r="H130" s="4"/>
      <c r="I130" s="4"/>
      <c r="J130" s="4"/>
      <c r="K130" s="4"/>
      <c r="L130" s="4"/>
      <c r="M130" s="4"/>
      <c r="N130" s="4"/>
      <c r="O130" s="4"/>
      <c r="P130" s="4"/>
    </row>
    <row r="131" spans="1:16">
      <c r="A131" s="5"/>
      <c r="B131" s="4"/>
      <c r="C131" s="4"/>
      <c r="D131" s="4"/>
      <c r="E131" s="4"/>
      <c r="F131" s="4"/>
      <c r="G131" s="4"/>
      <c r="H131" s="4"/>
      <c r="I131" s="4"/>
      <c r="J131" s="4"/>
      <c r="K131" s="4"/>
      <c r="L131" s="4"/>
      <c r="M131" s="4"/>
      <c r="N131" s="4"/>
      <c r="O131" s="4"/>
      <c r="P131" s="4"/>
    </row>
    <row r="132" spans="1:16">
      <c r="A132" s="5"/>
      <c r="B132" s="4"/>
      <c r="C132" s="4"/>
      <c r="D132" s="4"/>
      <c r="E132" s="4"/>
      <c r="F132" s="4"/>
      <c r="G132" s="4"/>
      <c r="H132" s="4"/>
      <c r="I132" s="4"/>
      <c r="J132" s="4"/>
      <c r="K132" s="4"/>
      <c r="L132" s="4"/>
      <c r="M132" s="4"/>
      <c r="N132" s="4"/>
      <c r="O132" s="4"/>
      <c r="P132" s="4"/>
    </row>
    <row r="133" spans="1:16">
      <c r="A133" s="5"/>
      <c r="B133" s="4"/>
      <c r="C133" s="4"/>
      <c r="D133" s="4"/>
      <c r="E133" s="4"/>
      <c r="F133" s="4"/>
      <c r="G133" s="4"/>
      <c r="H133" s="4"/>
      <c r="I133" s="4"/>
      <c r="J133" s="4"/>
      <c r="K133" s="4"/>
      <c r="L133" s="4"/>
      <c r="M133" s="4"/>
      <c r="N133" s="4"/>
      <c r="O133" s="4"/>
      <c r="P133" s="4"/>
    </row>
    <row r="134" spans="1:16">
      <c r="A134" s="5"/>
      <c r="B134" s="4"/>
      <c r="C134" s="4"/>
      <c r="D134" s="4"/>
      <c r="E134" s="4"/>
      <c r="F134" s="4"/>
      <c r="G134" s="4"/>
      <c r="H134" s="4"/>
      <c r="I134" s="4"/>
      <c r="J134" s="4"/>
      <c r="K134" s="4"/>
      <c r="L134" s="4"/>
      <c r="M134" s="4"/>
      <c r="N134" s="4"/>
      <c r="O134" s="4"/>
      <c r="P134" s="4"/>
    </row>
    <row r="135" spans="1:16">
      <c r="A135" s="5"/>
      <c r="B135" s="4"/>
      <c r="C135" s="4"/>
      <c r="D135" s="4"/>
      <c r="E135" s="4"/>
      <c r="F135" s="4"/>
      <c r="G135" s="4"/>
      <c r="H135" s="4"/>
      <c r="I135" s="4"/>
      <c r="J135" s="4"/>
      <c r="K135" s="4"/>
      <c r="L135" s="4"/>
      <c r="M135" s="4"/>
      <c r="N135" s="4"/>
      <c r="O135" s="4"/>
      <c r="P135" s="4"/>
    </row>
    <row r="136" spans="1:16">
      <c r="A136" s="5"/>
      <c r="B136" s="4"/>
      <c r="C136" s="4"/>
      <c r="D136" s="4"/>
      <c r="E136" s="4"/>
      <c r="F136" s="4"/>
      <c r="G136" s="4"/>
      <c r="H136" s="4"/>
      <c r="I136" s="4"/>
      <c r="J136" s="4"/>
      <c r="K136" s="4"/>
      <c r="L136" s="4"/>
      <c r="M136" s="4"/>
      <c r="N136" s="4"/>
      <c r="O136" s="4"/>
      <c r="P136" s="4"/>
    </row>
    <row r="137" spans="1:16">
      <c r="A137" s="5"/>
      <c r="B137" s="4"/>
      <c r="C137" s="4"/>
      <c r="D137" s="4"/>
      <c r="E137" s="4"/>
      <c r="F137" s="4"/>
      <c r="G137" s="4"/>
      <c r="H137" s="4"/>
      <c r="I137" s="4"/>
      <c r="J137" s="4"/>
      <c r="K137" s="4"/>
      <c r="L137" s="4"/>
      <c r="M137" s="4"/>
      <c r="N137" s="4"/>
      <c r="O137" s="4"/>
      <c r="P137" s="4"/>
    </row>
    <row r="138" spans="1:16">
      <c r="A138" s="5"/>
      <c r="B138" s="4"/>
      <c r="C138" s="4"/>
      <c r="D138" s="4"/>
      <c r="E138" s="4"/>
      <c r="F138" s="4"/>
      <c r="G138" s="4"/>
      <c r="H138" s="4"/>
      <c r="I138" s="4"/>
      <c r="J138" s="4"/>
      <c r="K138" s="4"/>
      <c r="L138" s="4"/>
      <c r="M138" s="4"/>
      <c r="N138" s="4"/>
      <c r="O138" s="4"/>
      <c r="P138" s="4"/>
    </row>
    <row r="139" spans="1:16">
      <c r="A139" s="5"/>
      <c r="B139" s="4"/>
      <c r="C139" s="4"/>
      <c r="D139" s="4"/>
      <c r="E139" s="4"/>
      <c r="F139" s="4"/>
      <c r="G139" s="4"/>
      <c r="H139" s="4"/>
      <c r="I139" s="4"/>
      <c r="J139" s="4"/>
      <c r="K139" s="4"/>
      <c r="L139" s="4"/>
      <c r="M139" s="4"/>
      <c r="N139" s="4"/>
      <c r="O139" s="4"/>
      <c r="P139" s="4"/>
    </row>
    <row r="140" spans="1:16">
      <c r="A140" s="5"/>
      <c r="B140" s="4"/>
      <c r="C140" s="4"/>
      <c r="D140" s="4"/>
      <c r="E140" s="4"/>
      <c r="F140" s="4"/>
      <c r="G140" s="4"/>
      <c r="H140" s="4"/>
      <c r="I140" s="4"/>
      <c r="J140" s="4"/>
      <c r="K140" s="4"/>
      <c r="L140" s="4"/>
      <c r="M140" s="4"/>
      <c r="N140" s="4"/>
      <c r="O140" s="4"/>
      <c r="P140" s="4"/>
    </row>
    <row r="141" spans="1:16">
      <c r="A141" s="5"/>
      <c r="B141" s="4"/>
      <c r="C141" s="4"/>
      <c r="D141" s="4"/>
      <c r="E141" s="4"/>
      <c r="F141" s="4"/>
      <c r="G141" s="4"/>
      <c r="H141" s="4"/>
      <c r="I141" s="4"/>
      <c r="J141" s="4"/>
      <c r="K141" s="4"/>
      <c r="L141" s="4"/>
      <c r="M141" s="4"/>
      <c r="N141" s="4"/>
      <c r="O141" s="4"/>
      <c r="P141" s="4"/>
    </row>
    <row r="142" spans="1:16">
      <c r="A142" s="5"/>
      <c r="B142" s="4"/>
      <c r="C142" s="4"/>
      <c r="D142" s="4"/>
      <c r="E142" s="4"/>
      <c r="F142" s="4"/>
      <c r="G142" s="4"/>
      <c r="H142" s="4"/>
      <c r="I142" s="4"/>
      <c r="J142" s="4"/>
      <c r="K142" s="4"/>
      <c r="L142" s="4"/>
      <c r="M142" s="4"/>
      <c r="N142" s="4"/>
      <c r="O142" s="4"/>
      <c r="P142" s="4"/>
    </row>
    <row r="143" spans="1:16">
      <c r="A143" s="5"/>
      <c r="B143" s="4"/>
      <c r="C143" s="4"/>
      <c r="D143" s="4"/>
      <c r="E143" s="4"/>
      <c r="F143" s="4"/>
      <c r="G143" s="4"/>
      <c r="H143" s="4"/>
      <c r="I143" s="4"/>
      <c r="J143" s="4"/>
      <c r="K143" s="4"/>
      <c r="L143" s="4"/>
      <c r="M143" s="4"/>
      <c r="N143" s="4"/>
      <c r="O143" s="4"/>
      <c r="P143" s="4"/>
    </row>
    <row r="144" spans="1:16">
      <c r="A144" s="5"/>
      <c r="B144" s="4"/>
      <c r="C144" s="4"/>
      <c r="D144" s="4"/>
      <c r="E144" s="4"/>
      <c r="F144" s="4"/>
      <c r="G144" s="4"/>
      <c r="H144" s="4"/>
      <c r="I144" s="4"/>
      <c r="J144" s="4"/>
      <c r="K144" s="4"/>
      <c r="L144" s="4"/>
      <c r="M144" s="4"/>
      <c r="N144" s="4"/>
      <c r="O144" s="4"/>
      <c r="P144" s="4"/>
    </row>
    <row r="145" spans="1:16">
      <c r="A145" s="5"/>
      <c r="B145" s="4"/>
      <c r="C145" s="4"/>
      <c r="D145" s="4"/>
      <c r="E145" s="4"/>
      <c r="F145" s="4"/>
      <c r="G145" s="4"/>
      <c r="H145" s="4"/>
      <c r="I145" s="4"/>
      <c r="J145" s="4"/>
      <c r="K145" s="4"/>
      <c r="L145" s="4"/>
      <c r="M145" s="4"/>
      <c r="N145" s="4"/>
      <c r="O145" s="4"/>
      <c r="P145" s="4"/>
    </row>
    <row r="146" spans="1:16">
      <c r="A146" s="5"/>
      <c r="B146" s="4"/>
      <c r="C146" s="4"/>
      <c r="D146" s="4"/>
      <c r="E146" s="4"/>
      <c r="F146" s="4"/>
      <c r="G146" s="4"/>
      <c r="H146" s="4"/>
      <c r="I146" s="4"/>
      <c r="J146" s="4"/>
      <c r="K146" s="4"/>
      <c r="L146" s="4"/>
      <c r="M146" s="4"/>
      <c r="N146" s="4"/>
      <c r="O146" s="4"/>
      <c r="P146" s="4"/>
    </row>
    <row r="147" spans="1:16">
      <c r="A147" s="5"/>
      <c r="B147" s="4"/>
      <c r="C147" s="4"/>
      <c r="D147" s="4"/>
      <c r="E147" s="4"/>
      <c r="F147" s="4"/>
      <c r="G147" s="4"/>
      <c r="H147" s="4"/>
      <c r="I147" s="4"/>
      <c r="J147" s="4"/>
      <c r="K147" s="4"/>
      <c r="L147" s="4"/>
      <c r="M147" s="4"/>
      <c r="N147" s="4"/>
      <c r="O147" s="4"/>
      <c r="P147" s="4"/>
    </row>
    <row r="148" spans="1:16">
      <c r="A148" s="5"/>
      <c r="B148" s="4"/>
      <c r="C148" s="4"/>
      <c r="D148" s="4"/>
      <c r="E148" s="4"/>
      <c r="F148" s="4"/>
      <c r="G148" s="4"/>
      <c r="H148" s="4"/>
      <c r="I148" s="4"/>
      <c r="J148" s="4"/>
      <c r="K148" s="4"/>
      <c r="L148" s="4"/>
      <c r="M148" s="4"/>
      <c r="N148" s="4"/>
      <c r="O148" s="4"/>
      <c r="P148" s="4"/>
    </row>
    <row r="149" spans="1:16">
      <c r="A149" s="5"/>
      <c r="B149" s="4"/>
      <c r="C149" s="4"/>
      <c r="D149" s="4"/>
      <c r="E149" s="4"/>
      <c r="F149" s="4"/>
      <c r="G149" s="4"/>
      <c r="H149" s="4"/>
      <c r="I149" s="4"/>
      <c r="J149" s="4"/>
      <c r="K149" s="4"/>
      <c r="L149" s="4"/>
      <c r="M149" s="4"/>
      <c r="N149" s="4"/>
      <c r="O149" s="4"/>
      <c r="P149" s="4"/>
    </row>
    <row r="150" spans="1:16">
      <c r="A150" s="5"/>
      <c r="B150" s="4"/>
      <c r="C150" s="4"/>
      <c r="D150" s="4"/>
      <c r="E150" s="4"/>
      <c r="F150" s="4"/>
      <c r="G150" s="4"/>
      <c r="H150" s="4"/>
      <c r="I150" s="4"/>
      <c r="J150" s="4"/>
      <c r="K150" s="4"/>
      <c r="L150" s="4"/>
      <c r="M150" s="4"/>
      <c r="N150" s="4"/>
      <c r="O150" s="4"/>
      <c r="P150" s="4"/>
    </row>
    <row r="151" spans="1:16">
      <c r="A151" s="5"/>
      <c r="B151" s="4"/>
      <c r="C151" s="4"/>
      <c r="D151" s="4"/>
      <c r="E151" s="4"/>
      <c r="F151" s="4"/>
      <c r="G151" s="4"/>
      <c r="H151" s="4"/>
      <c r="I151" s="4"/>
      <c r="J151" s="4"/>
      <c r="K151" s="4"/>
      <c r="L151" s="4"/>
      <c r="M151" s="4"/>
      <c r="N151" s="4"/>
      <c r="O151" s="4"/>
      <c r="P151" s="4"/>
    </row>
    <row r="152" spans="1:16">
      <c r="A152" s="5"/>
      <c r="B152" s="4"/>
      <c r="C152" s="4"/>
      <c r="D152" s="4"/>
      <c r="E152" s="4"/>
      <c r="F152" s="4"/>
      <c r="G152" s="4"/>
      <c r="H152" s="4"/>
      <c r="I152" s="4"/>
      <c r="J152" s="4"/>
      <c r="K152" s="4"/>
      <c r="L152" s="4"/>
      <c r="M152" s="4"/>
      <c r="N152" s="4"/>
      <c r="O152" s="4"/>
      <c r="P152" s="4"/>
    </row>
    <row r="153" spans="1:16">
      <c r="A153" s="5"/>
      <c r="B153" s="4"/>
      <c r="C153" s="4"/>
      <c r="D153" s="4"/>
      <c r="E153" s="4"/>
      <c r="F153" s="4"/>
      <c r="G153" s="4"/>
      <c r="H153" s="4"/>
      <c r="I153" s="4"/>
      <c r="J153" s="4"/>
      <c r="K153" s="4"/>
      <c r="L153" s="4"/>
      <c r="M153" s="4"/>
      <c r="N153" s="4"/>
      <c r="O153" s="4"/>
      <c r="P153" s="4"/>
    </row>
    <row r="154" spans="1:16">
      <c r="A154" s="5"/>
      <c r="B154" s="4"/>
      <c r="C154" s="4"/>
      <c r="D154" s="4"/>
      <c r="E154" s="4"/>
      <c r="F154" s="4"/>
      <c r="G154" s="4"/>
      <c r="H154" s="4"/>
      <c r="I154" s="4"/>
      <c r="J154" s="4"/>
      <c r="K154" s="4"/>
      <c r="L154" s="4"/>
      <c r="M154" s="4"/>
      <c r="N154" s="4"/>
      <c r="O154" s="4"/>
      <c r="P154" s="4"/>
    </row>
    <row r="155" spans="1:16">
      <c r="A155" s="5"/>
      <c r="B155" s="4"/>
      <c r="C155" s="4"/>
      <c r="D155" s="4"/>
      <c r="E155" s="4"/>
      <c r="F155" s="4"/>
      <c r="G155" s="4"/>
      <c r="H155" s="4"/>
      <c r="I155" s="4"/>
      <c r="J155" s="4"/>
      <c r="K155" s="4"/>
      <c r="L155" s="4"/>
      <c r="M155" s="4"/>
      <c r="N155" s="4"/>
      <c r="O155" s="4"/>
      <c r="P155" s="4"/>
    </row>
    <row r="156" spans="1:16">
      <c r="A156" s="5"/>
      <c r="B156" s="4"/>
      <c r="C156" s="4"/>
      <c r="D156" s="4"/>
      <c r="E156" s="4"/>
      <c r="F156" s="4"/>
      <c r="G156" s="4"/>
      <c r="H156" s="4"/>
      <c r="I156" s="4"/>
      <c r="J156" s="4"/>
      <c r="K156" s="4"/>
      <c r="L156" s="4"/>
      <c r="M156" s="4"/>
      <c r="N156" s="4"/>
      <c r="O156" s="4"/>
      <c r="P156" s="4"/>
    </row>
    <row r="157" spans="1:16">
      <c r="A157" s="5"/>
      <c r="B157" s="4"/>
      <c r="C157" s="4"/>
      <c r="D157" s="4"/>
      <c r="E157" s="4"/>
      <c r="F157" s="4"/>
      <c r="G157" s="4"/>
      <c r="H157" s="4"/>
      <c r="I157" s="4"/>
      <c r="J157" s="4"/>
      <c r="K157" s="4"/>
      <c r="L157" s="4"/>
      <c r="M157" s="4"/>
      <c r="N157" s="4"/>
      <c r="O157" s="4"/>
      <c r="P157" s="4"/>
    </row>
    <row r="158" spans="1:16">
      <c r="A158" s="5"/>
      <c r="B158" s="4"/>
      <c r="C158" s="4"/>
      <c r="D158" s="4"/>
      <c r="E158" s="4"/>
      <c r="F158" s="4"/>
      <c r="G158" s="4"/>
      <c r="H158" s="4"/>
      <c r="I158" s="4"/>
      <c r="J158" s="4"/>
      <c r="K158" s="4"/>
      <c r="L158" s="4"/>
      <c r="M158" s="4"/>
      <c r="N158" s="4"/>
      <c r="O158" s="4"/>
      <c r="P158" s="4"/>
    </row>
    <row r="159" spans="1:16">
      <c r="A159" s="5"/>
      <c r="B159" s="4"/>
      <c r="C159" s="4"/>
      <c r="D159" s="4"/>
      <c r="E159" s="4"/>
      <c r="F159" s="4"/>
      <c r="G159" s="4"/>
      <c r="H159" s="4"/>
      <c r="I159" s="4"/>
      <c r="J159" s="4"/>
      <c r="K159" s="4"/>
      <c r="L159" s="4"/>
      <c r="M159" s="4"/>
      <c r="N159" s="4"/>
      <c r="O159" s="4"/>
      <c r="P159" s="4"/>
    </row>
    <row r="160" spans="1:16">
      <c r="A160" s="5"/>
      <c r="B160" s="4"/>
      <c r="C160" s="4"/>
      <c r="D160" s="4"/>
      <c r="E160" s="4"/>
      <c r="F160" s="4"/>
      <c r="G160" s="4"/>
      <c r="H160" s="4"/>
      <c r="I160" s="4"/>
      <c r="J160" s="4"/>
      <c r="K160" s="4"/>
      <c r="L160" s="4"/>
      <c r="M160" s="4"/>
      <c r="N160" s="4"/>
      <c r="O160" s="4"/>
      <c r="P160" s="4"/>
    </row>
    <row r="161" spans="1:16">
      <c r="A161" s="5"/>
      <c r="B161" s="4"/>
      <c r="C161" s="4"/>
      <c r="D161" s="4"/>
      <c r="E161" s="4"/>
      <c r="F161" s="4"/>
      <c r="G161" s="4"/>
      <c r="H161" s="4"/>
      <c r="I161" s="4"/>
      <c r="J161" s="4"/>
      <c r="K161" s="4"/>
      <c r="L161" s="4"/>
      <c r="M161" s="4"/>
      <c r="N161" s="4"/>
      <c r="O161" s="4"/>
      <c r="P161" s="4"/>
    </row>
    <row r="162" spans="1:16">
      <c r="A162" s="5"/>
      <c r="B162" s="4"/>
      <c r="C162" s="4"/>
      <c r="D162" s="4"/>
      <c r="E162" s="4"/>
      <c r="F162" s="4"/>
      <c r="G162" s="4"/>
      <c r="H162" s="4"/>
      <c r="I162" s="4"/>
      <c r="J162" s="4"/>
      <c r="K162" s="4"/>
      <c r="L162" s="4"/>
      <c r="M162" s="4"/>
      <c r="N162" s="4"/>
      <c r="O162" s="4"/>
      <c r="P162" s="4"/>
    </row>
    <row r="163" spans="1:16">
      <c r="A163" s="5"/>
      <c r="B163" s="4"/>
      <c r="C163" s="4"/>
      <c r="D163" s="4"/>
      <c r="E163" s="4"/>
      <c r="F163" s="4"/>
      <c r="G163" s="4"/>
      <c r="H163" s="4"/>
      <c r="I163" s="4"/>
      <c r="J163" s="4"/>
      <c r="K163" s="4"/>
      <c r="L163" s="4"/>
      <c r="M163" s="4"/>
      <c r="N163" s="4"/>
      <c r="O163" s="4"/>
      <c r="P163" s="4"/>
    </row>
    <row r="164" spans="1:16">
      <c r="A164" s="5"/>
      <c r="B164" s="4"/>
      <c r="C164" s="4"/>
      <c r="D164" s="4"/>
      <c r="E164" s="4"/>
      <c r="F164" s="4"/>
      <c r="G164" s="4"/>
      <c r="H164" s="4"/>
      <c r="I164" s="4"/>
      <c r="J164" s="4"/>
      <c r="K164" s="4"/>
      <c r="L164" s="4"/>
      <c r="M164" s="4"/>
      <c r="N164" s="4"/>
      <c r="O164" s="4"/>
      <c r="P164" s="4"/>
    </row>
    <row r="165" spans="1:16">
      <c r="A165" s="5"/>
      <c r="B165" s="4"/>
      <c r="C165" s="4"/>
      <c r="D165" s="4"/>
      <c r="E165" s="4"/>
      <c r="F165" s="4"/>
      <c r="G165" s="4"/>
      <c r="H165" s="4"/>
      <c r="I165" s="4"/>
      <c r="J165" s="4"/>
      <c r="K165" s="4"/>
      <c r="L165" s="4"/>
      <c r="M165" s="4"/>
      <c r="N165" s="4"/>
      <c r="O165" s="4"/>
      <c r="P165" s="4"/>
    </row>
    <row r="166" spans="1:16">
      <c r="A166" s="5"/>
      <c r="B166" s="4"/>
      <c r="C166" s="4"/>
      <c r="D166" s="4"/>
      <c r="E166" s="4"/>
      <c r="F166" s="4"/>
      <c r="G166" s="4"/>
      <c r="H166" s="4"/>
      <c r="I166" s="4"/>
      <c r="J166" s="4"/>
      <c r="K166" s="4"/>
      <c r="L166" s="4"/>
      <c r="M166" s="4"/>
      <c r="N166" s="4"/>
      <c r="O166" s="4"/>
      <c r="P166" s="4"/>
    </row>
    <row r="167" spans="1:16">
      <c r="A167" s="5"/>
      <c r="B167" s="4"/>
      <c r="C167" s="4"/>
      <c r="D167" s="4"/>
      <c r="E167" s="4"/>
      <c r="F167" s="4"/>
      <c r="G167" s="4"/>
      <c r="H167" s="4"/>
      <c r="I167" s="4"/>
      <c r="J167" s="4"/>
      <c r="K167" s="4"/>
      <c r="L167" s="4"/>
      <c r="M167" s="4"/>
      <c r="N167" s="4"/>
      <c r="O167" s="4"/>
      <c r="P167" s="4"/>
    </row>
    <row r="168" spans="1:16">
      <c r="A168" s="5"/>
      <c r="B168" s="4"/>
      <c r="C168" s="4"/>
      <c r="D168" s="4"/>
      <c r="E168" s="4"/>
      <c r="F168" s="4"/>
      <c r="G168" s="4"/>
      <c r="H168" s="4"/>
      <c r="I168" s="4"/>
      <c r="J168" s="4"/>
      <c r="K168" s="4"/>
      <c r="L168" s="4"/>
      <c r="M168" s="4"/>
      <c r="N168" s="4"/>
      <c r="O168" s="4"/>
      <c r="P168" s="4"/>
    </row>
    <row r="169" spans="1:16">
      <c r="A169" s="5"/>
      <c r="B169" s="4"/>
      <c r="C169" s="4"/>
      <c r="D169" s="4"/>
      <c r="E169" s="4"/>
      <c r="F169" s="4"/>
      <c r="G169" s="4"/>
      <c r="H169" s="4"/>
      <c r="I169" s="4"/>
      <c r="J169" s="4"/>
      <c r="K169" s="4"/>
      <c r="L169" s="4"/>
      <c r="M169" s="4"/>
      <c r="N169" s="4"/>
      <c r="O169" s="4"/>
      <c r="P169" s="4"/>
    </row>
    <row r="170" spans="1:16">
      <c r="A170" s="5"/>
      <c r="B170" s="4"/>
      <c r="C170" s="4"/>
      <c r="D170" s="4"/>
      <c r="E170" s="4"/>
      <c r="F170" s="4"/>
      <c r="G170" s="4"/>
      <c r="H170" s="4"/>
      <c r="I170" s="4"/>
      <c r="J170" s="4"/>
      <c r="K170" s="4"/>
      <c r="L170" s="4"/>
      <c r="M170" s="4"/>
      <c r="N170" s="4"/>
      <c r="O170" s="4"/>
      <c r="P170" s="4"/>
    </row>
    <row r="171" spans="1:16">
      <c r="A171" s="5"/>
      <c r="B171" s="4"/>
      <c r="C171" s="4"/>
      <c r="D171" s="4"/>
      <c r="E171" s="4"/>
      <c r="F171" s="4"/>
      <c r="G171" s="4"/>
      <c r="H171" s="4"/>
      <c r="I171" s="4"/>
      <c r="J171" s="4"/>
      <c r="K171" s="4"/>
      <c r="L171" s="4"/>
      <c r="M171" s="4"/>
      <c r="N171" s="4"/>
      <c r="O171" s="4"/>
      <c r="P171" s="4"/>
    </row>
    <row r="172" spans="1:16">
      <c r="A172" s="5"/>
      <c r="B172" s="4"/>
      <c r="C172" s="4"/>
      <c r="D172" s="4"/>
      <c r="E172" s="4"/>
      <c r="F172" s="4"/>
      <c r="G172" s="4"/>
      <c r="H172" s="4"/>
      <c r="I172" s="4"/>
      <c r="J172" s="4"/>
      <c r="K172" s="4"/>
      <c r="L172" s="4"/>
      <c r="M172" s="4"/>
      <c r="N172" s="4"/>
      <c r="O172" s="4"/>
      <c r="P172" s="4"/>
    </row>
    <row r="173" spans="1:16">
      <c r="A173" s="5"/>
      <c r="B173" s="4"/>
      <c r="C173" s="4"/>
      <c r="D173" s="4"/>
      <c r="E173" s="4"/>
      <c r="F173" s="4"/>
      <c r="G173" s="4"/>
      <c r="H173" s="4"/>
      <c r="I173" s="4"/>
      <c r="J173" s="4"/>
      <c r="K173" s="4"/>
      <c r="L173" s="4"/>
      <c r="M173" s="4"/>
      <c r="N173" s="4"/>
      <c r="O173" s="4"/>
      <c r="P173" s="4"/>
    </row>
    <row r="174" spans="1:16">
      <c r="A174" s="5"/>
      <c r="B174" s="4"/>
      <c r="C174" s="4"/>
      <c r="D174" s="4"/>
      <c r="E174" s="4"/>
      <c r="F174" s="4"/>
      <c r="G174" s="4"/>
      <c r="H174" s="4"/>
      <c r="I174" s="4"/>
      <c r="J174" s="4"/>
      <c r="K174" s="4"/>
      <c r="L174" s="4"/>
      <c r="M174" s="4"/>
      <c r="N174" s="4"/>
      <c r="O174" s="4"/>
      <c r="P174" s="4"/>
    </row>
    <row r="175" spans="1:16">
      <c r="A175" s="5"/>
      <c r="B175" s="4"/>
      <c r="C175" s="4"/>
      <c r="D175" s="4"/>
      <c r="E175" s="4"/>
      <c r="F175" s="4"/>
      <c r="G175" s="4"/>
      <c r="H175" s="4"/>
      <c r="I175" s="4"/>
      <c r="J175" s="4"/>
      <c r="K175" s="4"/>
      <c r="L175" s="4"/>
      <c r="M175" s="4"/>
      <c r="N175" s="4"/>
      <c r="O175" s="4"/>
      <c r="P175" s="4"/>
    </row>
    <row r="176" spans="1:16">
      <c r="A176" s="5"/>
      <c r="B176" s="4"/>
      <c r="C176" s="4"/>
      <c r="D176" s="4"/>
      <c r="E176" s="4"/>
      <c r="F176" s="4"/>
      <c r="G176" s="4"/>
      <c r="H176" s="4"/>
      <c r="I176" s="4"/>
      <c r="J176" s="4"/>
      <c r="K176" s="4"/>
      <c r="L176" s="4"/>
      <c r="M176" s="4"/>
      <c r="N176" s="4"/>
      <c r="O176" s="4"/>
      <c r="P176" s="4"/>
    </row>
    <row r="177" spans="1:16">
      <c r="A177" s="5"/>
      <c r="B177" s="4"/>
      <c r="C177" s="4"/>
      <c r="D177" s="4"/>
      <c r="E177" s="4"/>
      <c r="F177" s="4"/>
      <c r="G177" s="4"/>
      <c r="H177" s="4"/>
      <c r="I177" s="4"/>
      <c r="J177" s="4"/>
      <c r="K177" s="4"/>
      <c r="L177" s="4"/>
      <c r="M177" s="4"/>
      <c r="N177" s="4"/>
      <c r="O177" s="4"/>
      <c r="P177" s="4"/>
    </row>
    <row r="178" spans="1:16">
      <c r="A178" s="5"/>
      <c r="B178" s="4"/>
      <c r="C178" s="4"/>
      <c r="D178" s="4"/>
      <c r="E178" s="4"/>
      <c r="F178" s="4"/>
      <c r="G178" s="4"/>
      <c r="H178" s="4"/>
      <c r="I178" s="4"/>
      <c r="J178" s="4"/>
      <c r="K178" s="4"/>
      <c r="L178" s="4"/>
      <c r="M178" s="4"/>
      <c r="N178" s="4"/>
      <c r="O178" s="4"/>
      <c r="P178" s="4"/>
    </row>
    <row r="179" spans="1:16">
      <c r="A179" s="5"/>
      <c r="B179" s="4"/>
      <c r="C179" s="4"/>
      <c r="D179" s="4"/>
      <c r="E179" s="4"/>
      <c r="F179" s="4"/>
      <c r="G179" s="4"/>
      <c r="H179" s="4"/>
      <c r="I179" s="4"/>
      <c r="J179" s="4"/>
      <c r="K179" s="4"/>
      <c r="L179" s="4"/>
      <c r="M179" s="4"/>
      <c r="N179" s="4"/>
      <c r="O179" s="4"/>
      <c r="P179" s="4"/>
    </row>
    <row r="180" spans="1:16">
      <c r="A180" s="5"/>
      <c r="B180" s="4"/>
      <c r="C180" s="4"/>
      <c r="D180" s="4"/>
      <c r="E180" s="4"/>
      <c r="F180" s="4"/>
      <c r="G180" s="4"/>
      <c r="H180" s="4"/>
      <c r="I180" s="4"/>
      <c r="J180" s="4"/>
      <c r="K180" s="4"/>
      <c r="L180" s="4"/>
      <c r="M180" s="4"/>
      <c r="N180" s="4"/>
      <c r="O180" s="4"/>
      <c r="P180" s="4"/>
    </row>
    <row r="181" spans="1:16">
      <c r="A181" s="5"/>
      <c r="B181" s="4"/>
      <c r="C181" s="4"/>
      <c r="D181" s="4"/>
      <c r="E181" s="4"/>
      <c r="F181" s="4"/>
      <c r="G181" s="4"/>
      <c r="H181" s="4"/>
      <c r="I181" s="4"/>
      <c r="J181" s="4"/>
      <c r="K181" s="4"/>
      <c r="L181" s="4"/>
      <c r="M181" s="4"/>
      <c r="N181" s="4"/>
      <c r="O181" s="4"/>
      <c r="P181" s="4"/>
    </row>
    <row r="182" spans="1:16">
      <c r="A182" s="5"/>
      <c r="B182" s="4"/>
      <c r="C182" s="4"/>
      <c r="D182" s="4"/>
      <c r="E182" s="4"/>
      <c r="F182" s="4"/>
      <c r="G182" s="4"/>
      <c r="H182" s="4"/>
      <c r="I182" s="4"/>
      <c r="J182" s="4"/>
      <c r="K182" s="4"/>
      <c r="L182" s="4"/>
      <c r="M182" s="4"/>
      <c r="N182" s="4"/>
      <c r="O182" s="4"/>
      <c r="P182" s="4"/>
    </row>
    <row r="183" spans="1:16">
      <c r="A183" s="5"/>
      <c r="B183" s="4"/>
      <c r="C183" s="4"/>
      <c r="D183" s="4"/>
      <c r="E183" s="4"/>
      <c r="F183" s="4"/>
      <c r="G183" s="4"/>
      <c r="H183" s="4"/>
      <c r="I183" s="4"/>
      <c r="J183" s="4"/>
      <c r="K183" s="4"/>
      <c r="L183" s="4"/>
      <c r="M183" s="4"/>
      <c r="N183" s="4"/>
      <c r="O183" s="4"/>
      <c r="P183" s="4"/>
    </row>
    <row r="184" spans="1:16">
      <c r="A184" s="5"/>
      <c r="B184" s="4"/>
      <c r="C184" s="4"/>
      <c r="D184" s="4"/>
      <c r="E184" s="4"/>
      <c r="F184" s="4"/>
      <c r="G184" s="4"/>
      <c r="H184" s="4"/>
      <c r="I184" s="4"/>
      <c r="J184" s="4"/>
      <c r="K184" s="4"/>
      <c r="L184" s="4"/>
      <c r="M184" s="4"/>
      <c r="N184" s="4"/>
      <c r="O184" s="4"/>
      <c r="P184" s="4"/>
    </row>
    <row r="185" spans="1:16">
      <c r="A185" s="5"/>
      <c r="B185" s="4"/>
      <c r="C185" s="4"/>
      <c r="D185" s="4"/>
      <c r="E185" s="4"/>
      <c r="F185" s="4"/>
      <c r="G185" s="4"/>
      <c r="H185" s="4"/>
      <c r="I185" s="4"/>
      <c r="J185" s="4"/>
      <c r="K185" s="4"/>
      <c r="L185" s="4"/>
      <c r="M185" s="4"/>
      <c r="N185" s="4"/>
      <c r="O185" s="4"/>
      <c r="P185" s="4"/>
    </row>
    <row r="186" spans="1:16">
      <c r="A186" s="5"/>
      <c r="B186" s="4"/>
      <c r="C186" s="4"/>
      <c r="D186" s="4"/>
      <c r="E186" s="4"/>
      <c r="F186" s="4"/>
      <c r="G186" s="4"/>
      <c r="H186" s="4"/>
      <c r="I186" s="4"/>
      <c r="J186" s="4"/>
      <c r="K186" s="4"/>
      <c r="L186" s="4"/>
      <c r="M186" s="4"/>
      <c r="N186" s="4"/>
      <c r="O186" s="4"/>
      <c r="P186" s="4"/>
    </row>
    <row r="187" spans="1:16">
      <c r="A187" s="5"/>
      <c r="B187" s="4"/>
      <c r="C187" s="4"/>
      <c r="D187" s="4"/>
      <c r="E187" s="4"/>
      <c r="F187" s="4"/>
      <c r="G187" s="4"/>
      <c r="H187" s="4"/>
      <c r="I187" s="4"/>
      <c r="J187" s="4"/>
      <c r="K187" s="4"/>
      <c r="L187" s="4"/>
      <c r="M187" s="4"/>
      <c r="N187" s="4"/>
      <c r="O187" s="4"/>
      <c r="P187" s="4"/>
    </row>
    <row r="188" spans="1:16">
      <c r="A188" s="5"/>
      <c r="B188" s="4"/>
      <c r="C188" s="4"/>
      <c r="D188" s="4"/>
      <c r="E188" s="4"/>
      <c r="F188" s="4"/>
      <c r="G188" s="4"/>
      <c r="H188" s="4"/>
      <c r="I188" s="4"/>
      <c r="J188" s="4"/>
      <c r="K188" s="4"/>
      <c r="L188" s="4"/>
      <c r="M188" s="4"/>
      <c r="N188" s="4"/>
      <c r="O188" s="4"/>
      <c r="P188" s="4"/>
    </row>
    <row r="189" spans="1:16">
      <c r="A189" s="5"/>
      <c r="B189" s="4"/>
      <c r="C189" s="4"/>
      <c r="D189" s="4"/>
      <c r="E189" s="4"/>
      <c r="F189" s="4"/>
      <c r="G189" s="4"/>
      <c r="H189" s="4"/>
      <c r="I189" s="4"/>
      <c r="J189" s="4"/>
      <c r="K189" s="4"/>
      <c r="L189" s="4"/>
      <c r="M189" s="4"/>
      <c r="N189" s="4"/>
      <c r="O189" s="4"/>
      <c r="P189" s="4"/>
    </row>
    <row r="190" spans="1:16">
      <c r="A190" s="5"/>
      <c r="B190" s="4"/>
      <c r="C190" s="4"/>
      <c r="D190" s="4"/>
      <c r="E190" s="4"/>
      <c r="F190" s="4"/>
      <c r="G190" s="4"/>
      <c r="H190" s="4"/>
      <c r="I190" s="4"/>
      <c r="J190" s="4"/>
      <c r="K190" s="4"/>
      <c r="L190" s="4"/>
      <c r="M190" s="4"/>
      <c r="N190" s="4"/>
      <c r="O190" s="4"/>
      <c r="P190" s="4"/>
    </row>
    <row r="191" spans="1:16">
      <c r="A191" s="5"/>
      <c r="B191" s="4"/>
      <c r="C191" s="4"/>
      <c r="D191" s="4"/>
      <c r="E191" s="4"/>
      <c r="F191" s="4"/>
      <c r="G191" s="4"/>
      <c r="H191" s="4"/>
      <c r="I191" s="4"/>
      <c r="J191" s="4"/>
      <c r="K191" s="4"/>
      <c r="L191" s="4"/>
      <c r="M191" s="4"/>
      <c r="N191" s="4"/>
      <c r="O191" s="4"/>
      <c r="P191" s="4"/>
    </row>
    <row r="192" spans="1:16">
      <c r="A192" s="5"/>
      <c r="B192" s="4"/>
      <c r="C192" s="4"/>
      <c r="D192" s="4"/>
      <c r="E192" s="4"/>
      <c r="F192" s="4"/>
      <c r="G192" s="4"/>
      <c r="H192" s="4"/>
      <c r="I192" s="4"/>
      <c r="J192" s="4"/>
      <c r="K192" s="4"/>
      <c r="L192" s="4"/>
      <c r="M192" s="4"/>
      <c r="N192" s="4"/>
      <c r="O192" s="4"/>
      <c r="P192" s="4"/>
    </row>
    <row r="193" spans="1:16">
      <c r="A193" s="5"/>
      <c r="B193" s="4"/>
      <c r="C193" s="4"/>
      <c r="D193" s="4"/>
      <c r="E193" s="4"/>
      <c r="F193" s="4"/>
      <c r="G193" s="4"/>
      <c r="H193" s="4"/>
      <c r="I193" s="4"/>
      <c r="J193" s="4"/>
      <c r="K193" s="4"/>
      <c r="L193" s="4"/>
      <c r="M193" s="4"/>
      <c r="N193" s="4"/>
      <c r="O193" s="4"/>
      <c r="P193" s="4"/>
    </row>
    <row r="194" spans="1:16">
      <c r="A194" s="5"/>
      <c r="B194" s="4"/>
      <c r="C194" s="4"/>
      <c r="D194" s="4"/>
      <c r="E194" s="4"/>
      <c r="F194" s="4"/>
      <c r="G194" s="4"/>
      <c r="H194" s="4"/>
      <c r="I194" s="4"/>
      <c r="J194" s="4"/>
      <c r="K194" s="4"/>
      <c r="L194" s="4"/>
      <c r="M194" s="4"/>
      <c r="N194" s="4"/>
      <c r="O194" s="4"/>
      <c r="P194" s="4"/>
    </row>
    <row r="195" spans="1:16">
      <c r="A195" s="5"/>
      <c r="B195" s="4"/>
      <c r="C195" s="4"/>
      <c r="D195" s="4"/>
      <c r="E195" s="4"/>
      <c r="F195" s="4"/>
      <c r="G195" s="4"/>
      <c r="H195" s="4"/>
      <c r="I195" s="4"/>
      <c r="J195" s="4"/>
      <c r="K195" s="4"/>
      <c r="L195" s="4"/>
      <c r="M195" s="4"/>
      <c r="N195" s="4"/>
      <c r="O195" s="4"/>
      <c r="P195" s="4"/>
    </row>
    <row r="196" spans="1:16">
      <c r="A196" s="5"/>
      <c r="B196" s="4"/>
      <c r="C196" s="4"/>
      <c r="D196" s="4"/>
      <c r="E196" s="4"/>
      <c r="F196" s="4"/>
      <c r="G196" s="4"/>
      <c r="H196" s="4"/>
      <c r="I196" s="4"/>
      <c r="J196" s="4"/>
      <c r="K196" s="4"/>
      <c r="L196" s="4"/>
      <c r="M196" s="4"/>
      <c r="N196" s="4"/>
      <c r="O196" s="4"/>
      <c r="P196" s="4"/>
    </row>
    <row r="197" spans="1:16">
      <c r="A197" s="5"/>
      <c r="B197" s="4"/>
      <c r="C197" s="4"/>
      <c r="D197" s="4"/>
      <c r="E197" s="4"/>
      <c r="F197" s="4"/>
      <c r="G197" s="4"/>
      <c r="H197" s="4"/>
      <c r="I197" s="4"/>
      <c r="J197" s="4"/>
      <c r="K197" s="4"/>
      <c r="L197" s="4"/>
      <c r="M197" s="4"/>
      <c r="N197" s="4"/>
      <c r="O197" s="4"/>
      <c r="P197" s="4"/>
    </row>
    <row r="198" spans="1:16">
      <c r="A198" s="5"/>
      <c r="B198" s="4"/>
      <c r="C198" s="4"/>
      <c r="D198" s="4"/>
      <c r="E198" s="4"/>
      <c r="F198" s="4"/>
      <c r="G198" s="4"/>
      <c r="H198" s="4"/>
      <c r="I198" s="4"/>
      <c r="J198" s="4"/>
      <c r="K198" s="4"/>
      <c r="L198" s="4"/>
      <c r="M198" s="4"/>
      <c r="N198" s="4"/>
      <c r="O198" s="4"/>
      <c r="P198" s="4"/>
    </row>
    <row r="199" spans="1:16">
      <c r="A199" s="5"/>
      <c r="B199" s="4"/>
      <c r="C199" s="4"/>
      <c r="D199" s="4"/>
      <c r="E199" s="4"/>
      <c r="F199" s="4"/>
      <c r="G199" s="4"/>
      <c r="H199" s="4"/>
      <c r="I199" s="4"/>
      <c r="J199" s="4"/>
      <c r="K199" s="4"/>
      <c r="L199" s="4"/>
      <c r="M199" s="4"/>
      <c r="N199" s="4"/>
      <c r="O199" s="4"/>
      <c r="P199" s="4"/>
    </row>
    <row r="200" spans="1:16">
      <c r="A200" s="5"/>
      <c r="B200" s="4"/>
      <c r="C200" s="4"/>
      <c r="D200" s="4"/>
      <c r="E200" s="4"/>
      <c r="F200" s="4"/>
      <c r="G200" s="4"/>
      <c r="H200" s="4"/>
      <c r="I200" s="4"/>
      <c r="J200" s="4"/>
      <c r="K200" s="4"/>
      <c r="L200" s="4"/>
      <c r="M200" s="4"/>
      <c r="N200" s="4"/>
      <c r="O200" s="4"/>
      <c r="P200" s="4"/>
    </row>
    <row r="201" spans="1:16">
      <c r="A201" s="5"/>
      <c r="B201" s="4"/>
      <c r="C201" s="4"/>
      <c r="D201" s="4"/>
      <c r="E201" s="4"/>
      <c r="F201" s="4"/>
      <c r="G201" s="4"/>
      <c r="H201" s="4"/>
      <c r="I201" s="4"/>
      <c r="J201" s="4"/>
      <c r="K201" s="4"/>
      <c r="L201" s="4"/>
      <c r="M201" s="4"/>
      <c r="N201" s="4"/>
      <c r="O201" s="4"/>
      <c r="P201" s="4"/>
    </row>
    <row r="202" spans="1:16">
      <c r="A202" s="5"/>
      <c r="B202" s="4"/>
      <c r="C202" s="4"/>
      <c r="D202" s="4"/>
      <c r="E202" s="4"/>
      <c r="F202" s="4"/>
      <c r="G202" s="4"/>
      <c r="H202" s="4"/>
      <c r="I202" s="4"/>
      <c r="J202" s="4"/>
      <c r="K202" s="4"/>
      <c r="L202" s="4"/>
      <c r="M202" s="4"/>
      <c r="N202" s="4"/>
      <c r="O202" s="4"/>
      <c r="P202" s="4"/>
    </row>
    <row r="203" spans="1:16">
      <c r="A203" s="5"/>
      <c r="B203" s="4"/>
      <c r="C203" s="4"/>
      <c r="D203" s="4"/>
      <c r="E203" s="4"/>
      <c r="F203" s="4"/>
      <c r="G203" s="4"/>
      <c r="H203" s="4"/>
      <c r="I203" s="4"/>
      <c r="J203" s="4"/>
      <c r="K203" s="4"/>
      <c r="L203" s="4"/>
      <c r="M203" s="4"/>
      <c r="N203" s="4"/>
      <c r="O203" s="4"/>
      <c r="P203" s="4"/>
    </row>
    <row r="204" spans="1:16">
      <c r="A204" s="5"/>
      <c r="B204" s="4"/>
      <c r="C204" s="4"/>
      <c r="D204" s="4"/>
      <c r="E204" s="4"/>
      <c r="F204" s="4"/>
      <c r="G204" s="4"/>
      <c r="H204" s="4"/>
      <c r="I204" s="4"/>
      <c r="J204" s="4"/>
      <c r="K204" s="4"/>
      <c r="L204" s="4"/>
      <c r="M204" s="4"/>
      <c r="N204" s="4"/>
      <c r="O204" s="4"/>
      <c r="P204" s="4"/>
    </row>
    <row r="205" spans="1:16">
      <c r="A205" s="5"/>
      <c r="B205" s="4"/>
      <c r="C205" s="4"/>
      <c r="D205" s="4"/>
      <c r="E205" s="4"/>
      <c r="F205" s="4"/>
      <c r="G205" s="4"/>
      <c r="H205" s="4"/>
      <c r="I205" s="4"/>
      <c r="J205" s="4"/>
      <c r="K205" s="4"/>
      <c r="L205" s="4"/>
      <c r="M205" s="4"/>
      <c r="N205" s="4"/>
      <c r="O205" s="4"/>
      <c r="P205" s="4"/>
    </row>
    <row r="206" spans="1:16">
      <c r="A206" s="5"/>
      <c r="B206" s="4"/>
      <c r="C206" s="4"/>
      <c r="D206" s="4"/>
      <c r="E206" s="4"/>
      <c r="F206" s="4"/>
      <c r="G206" s="4"/>
      <c r="H206" s="4"/>
      <c r="I206" s="4"/>
      <c r="J206" s="4"/>
      <c r="K206" s="4"/>
      <c r="L206" s="4"/>
      <c r="M206" s="4"/>
      <c r="N206" s="4"/>
      <c r="O206" s="4"/>
      <c r="P206" s="4"/>
    </row>
    <row r="207" spans="1:16">
      <c r="A207" s="5"/>
      <c r="B207" s="4"/>
      <c r="C207" s="4"/>
      <c r="D207" s="4"/>
      <c r="E207" s="4"/>
      <c r="F207" s="4"/>
      <c r="G207" s="4"/>
      <c r="H207" s="4"/>
      <c r="I207" s="4"/>
      <c r="J207" s="4"/>
      <c r="K207" s="4"/>
      <c r="L207" s="4"/>
      <c r="M207" s="4"/>
      <c r="N207" s="4"/>
      <c r="O207" s="4"/>
      <c r="P207" s="4"/>
    </row>
    <row r="208" spans="1:16">
      <c r="A208" s="5"/>
      <c r="B208" s="4"/>
      <c r="C208" s="4"/>
      <c r="D208" s="4"/>
      <c r="E208" s="4"/>
      <c r="F208" s="4"/>
      <c r="G208" s="4"/>
      <c r="H208" s="4"/>
      <c r="I208" s="4"/>
      <c r="J208" s="4"/>
      <c r="K208" s="4"/>
      <c r="L208" s="4"/>
      <c r="M208" s="4"/>
      <c r="N208" s="4"/>
      <c r="O208" s="4"/>
      <c r="P208" s="4"/>
    </row>
    <row r="209" spans="1:16">
      <c r="A209" s="5"/>
      <c r="B209" s="4"/>
      <c r="C209" s="4"/>
      <c r="D209" s="4"/>
      <c r="E209" s="4"/>
      <c r="F209" s="4"/>
      <c r="G209" s="4"/>
      <c r="H209" s="4"/>
      <c r="I209" s="4"/>
      <c r="J209" s="4"/>
      <c r="K209" s="4"/>
      <c r="L209" s="4"/>
      <c r="M209" s="4"/>
      <c r="N209" s="4"/>
      <c r="O209" s="4"/>
      <c r="P209" s="4"/>
    </row>
    <row r="210" spans="1:16">
      <c r="A210" s="5"/>
      <c r="B210" s="4"/>
      <c r="C210" s="4"/>
      <c r="D210" s="4"/>
      <c r="E210" s="4"/>
      <c r="F210" s="4"/>
      <c r="G210" s="4"/>
      <c r="H210" s="4"/>
      <c r="I210" s="4"/>
      <c r="J210" s="4"/>
      <c r="K210" s="4"/>
      <c r="L210" s="4"/>
      <c r="M210" s="4"/>
      <c r="N210" s="4"/>
      <c r="O210" s="4"/>
      <c r="P210" s="4"/>
    </row>
    <row r="211" spans="1:16">
      <c r="A211" s="5"/>
      <c r="B211" s="4"/>
      <c r="C211" s="4"/>
      <c r="D211" s="4"/>
      <c r="E211" s="4"/>
      <c r="F211" s="4"/>
      <c r="G211" s="4"/>
      <c r="H211" s="4"/>
      <c r="I211" s="4"/>
      <c r="J211" s="4"/>
      <c r="K211" s="4"/>
      <c r="L211" s="4"/>
      <c r="M211" s="4"/>
      <c r="N211" s="4"/>
      <c r="O211" s="4"/>
      <c r="P211" s="4"/>
    </row>
    <row r="212" spans="1:16">
      <c r="A212" s="5"/>
      <c r="B212" s="4"/>
      <c r="C212" s="4"/>
      <c r="D212" s="4"/>
      <c r="E212" s="4"/>
      <c r="F212" s="4"/>
      <c r="G212" s="4"/>
      <c r="H212" s="4"/>
      <c r="I212" s="4"/>
      <c r="J212" s="4"/>
      <c r="K212" s="4"/>
      <c r="L212" s="4"/>
      <c r="M212" s="4"/>
      <c r="N212" s="4"/>
      <c r="O212" s="4"/>
      <c r="P212" s="4"/>
    </row>
    <row r="213" spans="1:16">
      <c r="A213" s="5"/>
      <c r="B213" s="4"/>
      <c r="C213" s="4"/>
      <c r="D213" s="4"/>
      <c r="E213" s="4"/>
      <c r="F213" s="4"/>
      <c r="G213" s="4"/>
      <c r="H213" s="4"/>
      <c r="I213" s="4"/>
      <c r="J213" s="4"/>
      <c r="K213" s="4"/>
      <c r="L213" s="4"/>
      <c r="M213" s="4"/>
      <c r="N213" s="4"/>
      <c r="O213" s="4"/>
      <c r="P213" s="4"/>
    </row>
    <row r="214" spans="1:16">
      <c r="A214" s="5"/>
      <c r="B214" s="4"/>
      <c r="C214" s="4"/>
      <c r="D214" s="4"/>
      <c r="E214" s="4"/>
      <c r="F214" s="4"/>
      <c r="G214" s="4"/>
      <c r="H214" s="4"/>
      <c r="I214" s="4"/>
      <c r="J214" s="4"/>
      <c r="K214" s="4"/>
      <c r="L214" s="4"/>
      <c r="M214" s="4"/>
      <c r="N214" s="4"/>
      <c r="O214" s="4"/>
      <c r="P214" s="4"/>
    </row>
    <row r="215" spans="1:16">
      <c r="A215" s="5"/>
      <c r="B215" s="4"/>
      <c r="C215" s="4"/>
      <c r="D215" s="4"/>
      <c r="E215" s="4"/>
      <c r="F215" s="4"/>
      <c r="G215" s="4"/>
      <c r="H215" s="4"/>
      <c r="I215" s="4"/>
      <c r="J215" s="4"/>
      <c r="K215" s="4"/>
      <c r="L215" s="4"/>
      <c r="M215" s="4"/>
      <c r="N215" s="4"/>
      <c r="O215" s="4"/>
      <c r="P215" s="4"/>
    </row>
    <row r="216" spans="1:16">
      <c r="A216" s="5"/>
      <c r="B216" s="4"/>
      <c r="C216" s="4"/>
      <c r="D216" s="4"/>
      <c r="E216" s="4"/>
      <c r="F216" s="4"/>
      <c r="G216" s="4"/>
      <c r="H216" s="4"/>
      <c r="I216" s="4"/>
      <c r="J216" s="4"/>
      <c r="K216" s="4"/>
      <c r="L216" s="4"/>
      <c r="M216" s="4"/>
      <c r="N216" s="4"/>
      <c r="O216" s="4"/>
      <c r="P216" s="4"/>
    </row>
    <row r="217" spans="1:16">
      <c r="A217" s="5"/>
      <c r="B217" s="4"/>
      <c r="C217" s="4"/>
      <c r="D217" s="4"/>
      <c r="E217" s="4"/>
      <c r="F217" s="4"/>
      <c r="G217" s="4"/>
      <c r="H217" s="4"/>
      <c r="I217" s="4"/>
      <c r="J217" s="4"/>
      <c r="K217" s="4"/>
      <c r="L217" s="4"/>
      <c r="M217" s="4"/>
      <c r="N217" s="4"/>
      <c r="O217" s="4"/>
      <c r="P217" s="4"/>
    </row>
    <row r="218" spans="1:16">
      <c r="A218" s="5"/>
      <c r="B218" s="4"/>
      <c r="C218" s="4"/>
      <c r="D218" s="4"/>
      <c r="E218" s="4"/>
      <c r="F218" s="4"/>
      <c r="G218" s="4"/>
      <c r="H218" s="4"/>
      <c r="I218" s="4"/>
      <c r="J218" s="4"/>
      <c r="K218" s="4"/>
      <c r="L218" s="4"/>
      <c r="M218" s="4"/>
      <c r="N218" s="4"/>
      <c r="O218" s="4"/>
      <c r="P218" s="4"/>
    </row>
    <row r="219" spans="1:16">
      <c r="A219" s="5"/>
      <c r="B219" s="4"/>
      <c r="C219" s="4"/>
      <c r="D219" s="4"/>
      <c r="E219" s="4"/>
      <c r="F219" s="4"/>
      <c r="G219" s="4"/>
      <c r="H219" s="4"/>
      <c r="I219" s="4"/>
      <c r="J219" s="4"/>
      <c r="K219" s="4"/>
      <c r="L219" s="4"/>
      <c r="M219" s="4"/>
      <c r="N219" s="4"/>
      <c r="O219" s="4"/>
      <c r="P219" s="4"/>
    </row>
    <row r="220" spans="1:16">
      <c r="A220" s="5"/>
      <c r="B220" s="4"/>
      <c r="C220" s="4"/>
      <c r="D220" s="4"/>
      <c r="E220" s="4"/>
      <c r="F220" s="4"/>
      <c r="G220" s="4"/>
      <c r="H220" s="4"/>
      <c r="I220" s="4"/>
      <c r="J220" s="4"/>
      <c r="K220" s="4"/>
      <c r="L220" s="4"/>
      <c r="M220" s="4"/>
      <c r="N220" s="4"/>
      <c r="O220" s="4"/>
      <c r="P220" s="4"/>
    </row>
    <row r="221" spans="1:16">
      <c r="A221" s="5"/>
      <c r="B221" s="4"/>
      <c r="C221" s="4"/>
      <c r="D221" s="4"/>
      <c r="E221" s="4"/>
      <c r="F221" s="4"/>
      <c r="G221" s="4"/>
      <c r="H221" s="4"/>
      <c r="I221" s="4"/>
      <c r="J221" s="4"/>
      <c r="K221" s="4"/>
      <c r="L221" s="4"/>
      <c r="M221" s="4"/>
      <c r="N221" s="4"/>
      <c r="O221" s="4"/>
      <c r="P221" s="4"/>
    </row>
    <row r="222" spans="1:16">
      <c r="A222" s="5"/>
      <c r="B222" s="4"/>
      <c r="C222" s="4"/>
      <c r="D222" s="4"/>
      <c r="E222" s="4"/>
      <c r="F222" s="4"/>
      <c r="G222" s="4"/>
      <c r="H222" s="4"/>
      <c r="I222" s="4"/>
      <c r="J222" s="4"/>
      <c r="K222" s="4"/>
      <c r="L222" s="4"/>
      <c r="M222" s="4"/>
      <c r="N222" s="4"/>
      <c r="O222" s="4"/>
      <c r="P222" s="4"/>
    </row>
    <row r="223" spans="1:16">
      <c r="A223" s="5"/>
      <c r="B223" s="4"/>
      <c r="C223" s="4"/>
      <c r="D223" s="4"/>
      <c r="E223" s="4"/>
      <c r="F223" s="4"/>
      <c r="G223" s="4"/>
      <c r="H223" s="4"/>
      <c r="I223" s="4"/>
      <c r="J223" s="4"/>
      <c r="K223" s="4"/>
      <c r="L223" s="4"/>
      <c r="M223" s="4"/>
      <c r="N223" s="4"/>
      <c r="O223" s="4"/>
      <c r="P223" s="4"/>
    </row>
    <row r="224" spans="1:16">
      <c r="A224" s="5"/>
      <c r="B224" s="4"/>
      <c r="C224" s="4"/>
      <c r="D224" s="4"/>
      <c r="E224" s="4"/>
      <c r="F224" s="4"/>
      <c r="G224" s="4"/>
      <c r="H224" s="4"/>
      <c r="I224" s="4"/>
      <c r="J224" s="4"/>
      <c r="K224" s="4"/>
      <c r="L224" s="4"/>
      <c r="M224" s="4"/>
      <c r="N224" s="4"/>
      <c r="O224" s="4"/>
      <c r="P224" s="4"/>
    </row>
    <row r="225" spans="1:16">
      <c r="A225" s="5"/>
      <c r="B225" s="4"/>
      <c r="C225" s="4"/>
      <c r="D225" s="4"/>
      <c r="E225" s="4"/>
      <c r="F225" s="4"/>
      <c r="G225" s="4"/>
      <c r="H225" s="4"/>
      <c r="I225" s="4"/>
      <c r="J225" s="4"/>
      <c r="K225" s="4"/>
      <c r="L225" s="4"/>
      <c r="M225" s="4"/>
      <c r="N225" s="4"/>
      <c r="O225" s="4"/>
      <c r="P225" s="4"/>
    </row>
    <row r="226" spans="1:16">
      <c r="A226" s="5"/>
      <c r="B226" s="4"/>
      <c r="C226" s="4"/>
      <c r="D226" s="4"/>
      <c r="E226" s="4"/>
      <c r="F226" s="4"/>
      <c r="G226" s="4"/>
      <c r="H226" s="4"/>
      <c r="I226" s="4"/>
      <c r="J226" s="4"/>
      <c r="K226" s="4"/>
      <c r="L226" s="4"/>
      <c r="M226" s="4"/>
      <c r="N226" s="4"/>
      <c r="O226" s="4"/>
      <c r="P226" s="4"/>
    </row>
    <row r="227" spans="1:16">
      <c r="A227" s="5"/>
      <c r="B227" s="4"/>
      <c r="C227" s="4"/>
      <c r="D227" s="4"/>
      <c r="E227" s="4"/>
      <c r="F227" s="4"/>
      <c r="G227" s="4"/>
      <c r="H227" s="4"/>
      <c r="I227" s="4"/>
      <c r="J227" s="4"/>
      <c r="K227" s="4"/>
      <c r="L227" s="4"/>
      <c r="M227" s="4"/>
      <c r="N227" s="4"/>
      <c r="O227" s="4"/>
      <c r="P227" s="4"/>
    </row>
    <row r="228" spans="1:16">
      <c r="A228" s="5"/>
      <c r="B228" s="4"/>
      <c r="C228" s="4"/>
      <c r="D228" s="4"/>
      <c r="E228" s="4"/>
      <c r="F228" s="4"/>
      <c r="G228" s="4"/>
      <c r="H228" s="4"/>
      <c r="I228" s="4"/>
      <c r="J228" s="4"/>
      <c r="K228" s="4"/>
      <c r="L228" s="4"/>
      <c r="M228" s="4"/>
      <c r="N228" s="4"/>
      <c r="O228" s="4"/>
      <c r="P228" s="4"/>
    </row>
    <row r="229" spans="1:16">
      <c r="A229" s="5"/>
      <c r="B229" s="4"/>
      <c r="C229" s="4"/>
      <c r="D229" s="4"/>
      <c r="E229" s="4"/>
      <c r="F229" s="4"/>
      <c r="G229" s="4"/>
      <c r="H229" s="4"/>
      <c r="I229" s="4"/>
      <c r="J229" s="4"/>
      <c r="K229" s="4"/>
      <c r="L229" s="4"/>
      <c r="M229" s="4"/>
      <c r="N229" s="4"/>
      <c r="O229" s="4"/>
      <c r="P229" s="4"/>
    </row>
    <row r="230" spans="1:16">
      <c r="A230" s="5"/>
      <c r="B230" s="4"/>
      <c r="C230" s="4"/>
      <c r="D230" s="4"/>
      <c r="E230" s="4"/>
      <c r="F230" s="4"/>
      <c r="G230" s="4"/>
      <c r="H230" s="4"/>
      <c r="I230" s="4"/>
      <c r="J230" s="4"/>
      <c r="K230" s="4"/>
      <c r="L230" s="4"/>
      <c r="M230" s="4"/>
      <c r="N230" s="4"/>
      <c r="O230" s="4"/>
      <c r="P230" s="4"/>
    </row>
    <row r="231" spans="1:16">
      <c r="A231" s="5"/>
      <c r="B231" s="4"/>
      <c r="C231" s="4"/>
      <c r="D231" s="4"/>
      <c r="E231" s="4"/>
      <c r="F231" s="4"/>
      <c r="G231" s="4"/>
      <c r="H231" s="4"/>
      <c r="I231" s="4"/>
      <c r="J231" s="4"/>
      <c r="K231" s="4"/>
      <c r="L231" s="4"/>
      <c r="M231" s="4"/>
      <c r="N231" s="4"/>
      <c r="O231" s="4"/>
      <c r="P231" s="4"/>
    </row>
    <row r="232" spans="1:16">
      <c r="A232" s="5"/>
      <c r="B232" s="4"/>
      <c r="C232" s="4"/>
      <c r="D232" s="4"/>
      <c r="E232" s="4"/>
      <c r="F232" s="4"/>
      <c r="G232" s="4"/>
      <c r="H232" s="4"/>
      <c r="I232" s="4"/>
      <c r="J232" s="4"/>
      <c r="K232" s="4"/>
      <c r="L232" s="4"/>
      <c r="M232" s="4"/>
      <c r="N232" s="4"/>
      <c r="O232" s="4"/>
      <c r="P232" s="4"/>
    </row>
    <row r="233" spans="1:16">
      <c r="A233" s="5"/>
      <c r="B233" s="4"/>
      <c r="C233" s="4"/>
      <c r="D233" s="4"/>
      <c r="E233" s="4"/>
      <c r="F233" s="4"/>
      <c r="G233" s="4"/>
      <c r="H233" s="4"/>
      <c r="I233" s="4"/>
      <c r="J233" s="4"/>
      <c r="K233" s="4"/>
      <c r="L233" s="4"/>
      <c r="M233" s="4"/>
      <c r="N233" s="4"/>
      <c r="O233" s="4"/>
      <c r="P233" s="4"/>
    </row>
    <row r="234" spans="1:16">
      <c r="A234" s="5"/>
      <c r="B234" s="4"/>
      <c r="C234" s="4"/>
      <c r="D234" s="4"/>
      <c r="E234" s="4"/>
      <c r="F234" s="4"/>
      <c r="G234" s="4"/>
      <c r="H234" s="4"/>
      <c r="I234" s="4"/>
      <c r="J234" s="4"/>
      <c r="K234" s="4"/>
      <c r="L234" s="4"/>
      <c r="M234" s="4"/>
      <c r="N234" s="4"/>
      <c r="O234" s="4"/>
      <c r="P234" s="4"/>
    </row>
    <row r="235" spans="1:16">
      <c r="A235" s="5"/>
      <c r="B235" s="4"/>
      <c r="C235" s="4"/>
      <c r="D235" s="4"/>
      <c r="E235" s="4"/>
      <c r="F235" s="4"/>
      <c r="G235" s="4"/>
      <c r="H235" s="4"/>
      <c r="I235" s="4"/>
      <c r="J235" s="4"/>
      <c r="K235" s="4"/>
      <c r="L235" s="4"/>
      <c r="M235" s="4"/>
      <c r="N235" s="4"/>
      <c r="O235" s="4"/>
      <c r="P235" s="4"/>
    </row>
    <row r="236" spans="1:16">
      <c r="A236" s="5"/>
      <c r="B236" s="4"/>
      <c r="C236" s="4"/>
      <c r="D236" s="4"/>
      <c r="E236" s="4"/>
      <c r="F236" s="4"/>
      <c r="G236" s="4"/>
      <c r="H236" s="4"/>
      <c r="I236" s="4"/>
      <c r="J236" s="4"/>
      <c r="K236" s="4"/>
      <c r="L236" s="4"/>
      <c r="M236" s="4"/>
      <c r="N236" s="4"/>
      <c r="O236" s="4"/>
      <c r="P236" s="4"/>
    </row>
    <row r="237" spans="1:16">
      <c r="A237" s="5"/>
      <c r="B237" s="4"/>
      <c r="C237" s="4"/>
      <c r="D237" s="4"/>
      <c r="E237" s="4"/>
      <c r="F237" s="4"/>
      <c r="G237" s="4"/>
      <c r="H237" s="4"/>
      <c r="I237" s="4"/>
      <c r="J237" s="4"/>
      <c r="K237" s="4"/>
      <c r="L237" s="4"/>
      <c r="M237" s="4"/>
      <c r="N237" s="4"/>
      <c r="O237" s="4"/>
      <c r="P237" s="4"/>
    </row>
    <row r="238" spans="1:16">
      <c r="A238" s="5"/>
      <c r="B238" s="4"/>
      <c r="C238" s="4"/>
      <c r="D238" s="4"/>
      <c r="E238" s="4"/>
      <c r="F238" s="4"/>
      <c r="G238" s="4"/>
      <c r="H238" s="4"/>
      <c r="I238" s="4"/>
      <c r="J238" s="4"/>
      <c r="K238" s="4"/>
      <c r="L238" s="4"/>
      <c r="M238" s="4"/>
      <c r="N238" s="4"/>
      <c r="O238" s="4"/>
      <c r="P238" s="4"/>
    </row>
    <row r="239" spans="1:16">
      <c r="A239" s="5"/>
      <c r="B239" s="4"/>
      <c r="C239" s="4"/>
      <c r="D239" s="4"/>
      <c r="E239" s="4"/>
      <c r="F239" s="4"/>
      <c r="G239" s="4"/>
      <c r="H239" s="4"/>
      <c r="I239" s="4"/>
      <c r="J239" s="4"/>
      <c r="K239" s="4"/>
      <c r="L239" s="4"/>
      <c r="M239" s="4"/>
      <c r="N239" s="4"/>
      <c r="O239" s="4"/>
      <c r="P239" s="4"/>
    </row>
    <row r="240" spans="1:16">
      <c r="A240" s="5"/>
      <c r="B240" s="4"/>
      <c r="C240" s="4"/>
      <c r="D240" s="4"/>
      <c r="E240" s="4"/>
      <c r="F240" s="4"/>
      <c r="G240" s="4"/>
      <c r="H240" s="4"/>
      <c r="I240" s="4"/>
      <c r="J240" s="4"/>
      <c r="K240" s="4"/>
      <c r="L240" s="4"/>
      <c r="M240" s="4"/>
      <c r="N240" s="4"/>
      <c r="O240" s="4"/>
      <c r="P240" s="4"/>
    </row>
    <row r="241" spans="1:16">
      <c r="A241" s="5"/>
      <c r="B241" s="4"/>
      <c r="C241" s="4"/>
      <c r="D241" s="4"/>
      <c r="E241" s="4"/>
      <c r="F241" s="4"/>
      <c r="G241" s="4"/>
      <c r="H241" s="4"/>
      <c r="I241" s="4"/>
      <c r="J241" s="4"/>
      <c r="K241" s="4"/>
      <c r="L241" s="4"/>
      <c r="M241" s="4"/>
      <c r="N241" s="4"/>
      <c r="O241" s="4"/>
      <c r="P241" s="4"/>
    </row>
    <row r="242" spans="1:16">
      <c r="A242" s="5"/>
      <c r="B242" s="4"/>
      <c r="C242" s="4"/>
      <c r="D242" s="4"/>
      <c r="E242" s="4"/>
      <c r="F242" s="4"/>
      <c r="G242" s="4"/>
      <c r="H242" s="4"/>
      <c r="I242" s="4"/>
      <c r="J242" s="4"/>
      <c r="K242" s="4"/>
      <c r="L242" s="4"/>
      <c r="M242" s="4"/>
      <c r="N242" s="4"/>
      <c r="O242" s="4"/>
      <c r="P242" s="4"/>
    </row>
    <row r="243" spans="1:16">
      <c r="A243" s="5"/>
      <c r="B243" s="4"/>
      <c r="C243" s="4"/>
      <c r="D243" s="4"/>
      <c r="E243" s="4"/>
      <c r="F243" s="4"/>
      <c r="G243" s="4"/>
      <c r="H243" s="4"/>
      <c r="I243" s="4"/>
      <c r="J243" s="4"/>
      <c r="K243" s="4"/>
      <c r="L243" s="4"/>
      <c r="M243" s="4"/>
      <c r="N243" s="4"/>
      <c r="O243" s="4"/>
      <c r="P243" s="4"/>
    </row>
    <row r="244" spans="1:16">
      <c r="A244" s="5"/>
      <c r="B244" s="4"/>
      <c r="C244" s="4"/>
      <c r="D244" s="4"/>
      <c r="E244" s="4"/>
      <c r="F244" s="4"/>
      <c r="G244" s="4"/>
      <c r="H244" s="4"/>
      <c r="I244" s="4"/>
      <c r="J244" s="4"/>
      <c r="K244" s="4"/>
      <c r="L244" s="4"/>
      <c r="M244" s="4"/>
      <c r="N244" s="4"/>
      <c r="O244" s="4"/>
      <c r="P244" s="4"/>
    </row>
    <row r="245" spans="1:16">
      <c r="A245" s="5"/>
      <c r="B245" s="4"/>
      <c r="C245" s="4"/>
      <c r="D245" s="4"/>
      <c r="E245" s="4"/>
      <c r="F245" s="4"/>
      <c r="G245" s="4"/>
      <c r="H245" s="4"/>
      <c r="I245" s="4"/>
      <c r="J245" s="4"/>
      <c r="K245" s="4"/>
      <c r="L245" s="4"/>
      <c r="M245" s="4"/>
      <c r="N245" s="4"/>
      <c r="O245" s="4"/>
      <c r="P245" s="4"/>
    </row>
    <row r="246" spans="1:16">
      <c r="A246" s="5"/>
      <c r="B246" s="4"/>
      <c r="C246" s="4"/>
      <c r="D246" s="4"/>
      <c r="E246" s="4"/>
      <c r="F246" s="4"/>
      <c r="G246" s="4"/>
      <c r="H246" s="4"/>
      <c r="I246" s="4"/>
      <c r="J246" s="4"/>
      <c r="K246" s="4"/>
      <c r="L246" s="4"/>
      <c r="M246" s="4"/>
      <c r="N246" s="4"/>
      <c r="O246" s="4"/>
      <c r="P246" s="4"/>
    </row>
    <row r="247" spans="1:16">
      <c r="A247" s="5"/>
      <c r="B247" s="4"/>
      <c r="C247" s="4"/>
      <c r="D247" s="4"/>
      <c r="E247" s="4"/>
      <c r="F247" s="4"/>
      <c r="G247" s="4"/>
      <c r="H247" s="4"/>
      <c r="I247" s="4"/>
      <c r="J247" s="4"/>
      <c r="K247" s="4"/>
      <c r="L247" s="4"/>
      <c r="M247" s="4"/>
      <c r="N247" s="4"/>
      <c r="O247" s="4"/>
      <c r="P247" s="4"/>
    </row>
    <row r="248" spans="1:16">
      <c r="A248" s="5"/>
      <c r="B248" s="4"/>
      <c r="C248" s="4"/>
      <c r="D248" s="4"/>
      <c r="E248" s="4"/>
      <c r="F248" s="4"/>
      <c r="G248" s="4"/>
      <c r="H248" s="4"/>
      <c r="I248" s="4"/>
      <c r="J248" s="4"/>
      <c r="K248" s="4"/>
      <c r="L248" s="4"/>
      <c r="M248" s="4"/>
      <c r="N248" s="4"/>
      <c r="O248" s="4"/>
      <c r="P248" s="4"/>
    </row>
    <row r="249" spans="1:16">
      <c r="A249" s="5"/>
      <c r="B249" s="4"/>
      <c r="C249" s="4"/>
      <c r="D249" s="4"/>
      <c r="E249" s="4"/>
      <c r="F249" s="4"/>
      <c r="G249" s="4"/>
      <c r="H249" s="4"/>
      <c r="I249" s="4"/>
      <c r="J249" s="4"/>
      <c r="K249" s="4"/>
      <c r="L249" s="4"/>
      <c r="M249" s="4"/>
      <c r="N249" s="4"/>
      <c r="O249" s="4"/>
      <c r="P249" s="4"/>
    </row>
    <row r="250" spans="1:16">
      <c r="A250" s="5"/>
      <c r="B250" s="4"/>
      <c r="C250" s="4"/>
      <c r="D250" s="4"/>
      <c r="E250" s="4"/>
      <c r="F250" s="4"/>
      <c r="G250" s="4"/>
      <c r="H250" s="4"/>
      <c r="I250" s="4"/>
      <c r="J250" s="4"/>
      <c r="K250" s="4"/>
      <c r="L250" s="4"/>
      <c r="M250" s="4"/>
      <c r="N250" s="4"/>
      <c r="O250" s="4"/>
      <c r="P250" s="4"/>
    </row>
    <row r="251" spans="1:16">
      <c r="A251" s="5"/>
      <c r="B251" s="4"/>
      <c r="C251" s="4"/>
      <c r="D251" s="4"/>
      <c r="E251" s="4"/>
      <c r="F251" s="4"/>
      <c r="G251" s="4"/>
      <c r="H251" s="4"/>
      <c r="I251" s="4"/>
      <c r="J251" s="4"/>
      <c r="K251" s="4"/>
      <c r="L251" s="4"/>
      <c r="M251" s="4"/>
      <c r="N251" s="4"/>
      <c r="O251" s="4"/>
      <c r="P251" s="4"/>
    </row>
    <row r="252" spans="1:16">
      <c r="A252" s="5"/>
      <c r="B252" s="4"/>
      <c r="C252" s="4"/>
      <c r="D252" s="4"/>
      <c r="E252" s="4"/>
      <c r="F252" s="4"/>
      <c r="G252" s="4"/>
      <c r="H252" s="4"/>
      <c r="I252" s="4"/>
      <c r="J252" s="4"/>
      <c r="K252" s="4"/>
      <c r="L252" s="4"/>
      <c r="M252" s="4"/>
      <c r="N252" s="4"/>
      <c r="O252" s="4"/>
      <c r="P252" s="4"/>
    </row>
    <row r="253" spans="1:16">
      <c r="A253" s="5"/>
      <c r="B253" s="4"/>
      <c r="C253" s="4"/>
      <c r="D253" s="4"/>
      <c r="E253" s="4"/>
      <c r="F253" s="4"/>
      <c r="G253" s="4"/>
      <c r="H253" s="4"/>
      <c r="I253" s="4"/>
      <c r="J253" s="4"/>
      <c r="K253" s="4"/>
      <c r="L253" s="4"/>
      <c r="M253" s="4"/>
      <c r="N253" s="4"/>
      <c r="O253" s="4"/>
      <c r="P253" s="4"/>
    </row>
    <row r="254" spans="1:16">
      <c r="A254" s="5"/>
      <c r="B254" s="4"/>
      <c r="C254" s="4"/>
      <c r="D254" s="4"/>
      <c r="E254" s="4"/>
      <c r="F254" s="4"/>
      <c r="G254" s="4"/>
      <c r="H254" s="4"/>
      <c r="I254" s="4"/>
      <c r="J254" s="4"/>
      <c r="K254" s="4"/>
      <c r="L254" s="4"/>
      <c r="M254" s="4"/>
      <c r="N254" s="4"/>
      <c r="O254" s="4"/>
      <c r="P254" s="4"/>
    </row>
    <row r="255" spans="1:16">
      <c r="A255" s="5"/>
      <c r="B255" s="4"/>
      <c r="C255" s="4"/>
      <c r="D255" s="4"/>
      <c r="E255" s="4"/>
      <c r="F255" s="4"/>
      <c r="G255" s="4"/>
      <c r="H255" s="4"/>
      <c r="I255" s="4"/>
      <c r="J255" s="4"/>
      <c r="K255" s="4"/>
      <c r="L255" s="4"/>
      <c r="M255" s="4"/>
      <c r="N255" s="4"/>
      <c r="O255" s="4"/>
      <c r="P255" s="4"/>
    </row>
    <row r="256" spans="1:16">
      <c r="A256" s="5"/>
      <c r="B256" s="4"/>
      <c r="C256" s="4"/>
      <c r="D256" s="4"/>
      <c r="E256" s="4"/>
      <c r="F256" s="4"/>
      <c r="G256" s="4"/>
      <c r="H256" s="4"/>
      <c r="I256" s="4"/>
      <c r="J256" s="4"/>
      <c r="K256" s="4"/>
      <c r="L256" s="4"/>
      <c r="M256" s="4"/>
      <c r="N256" s="4"/>
      <c r="O256" s="4"/>
      <c r="P256" s="4"/>
    </row>
    <row r="257" spans="1:16">
      <c r="A257" s="5"/>
      <c r="B257" s="4"/>
      <c r="C257" s="4"/>
      <c r="D257" s="4"/>
      <c r="E257" s="4"/>
      <c r="F257" s="4"/>
      <c r="G257" s="4"/>
      <c r="H257" s="4"/>
      <c r="I257" s="4"/>
      <c r="J257" s="4"/>
      <c r="K257" s="4"/>
      <c r="L257" s="4"/>
      <c r="M257" s="4"/>
      <c r="N257" s="4"/>
      <c r="O257" s="4"/>
      <c r="P257" s="4"/>
    </row>
    <row r="258" spans="1:16">
      <c r="A258" s="5"/>
      <c r="B258" s="4"/>
      <c r="C258" s="4"/>
      <c r="D258" s="4"/>
      <c r="E258" s="4"/>
      <c r="F258" s="4"/>
      <c r="G258" s="4"/>
      <c r="H258" s="4"/>
      <c r="I258" s="4"/>
      <c r="J258" s="4"/>
      <c r="K258" s="4"/>
      <c r="L258" s="4"/>
      <c r="M258" s="4"/>
      <c r="N258" s="4"/>
      <c r="O258" s="4"/>
      <c r="P258" s="4"/>
    </row>
    <row r="259" spans="1:16">
      <c r="A259" s="5"/>
      <c r="B259" s="4"/>
      <c r="C259" s="4"/>
      <c r="D259" s="4"/>
      <c r="E259" s="4"/>
      <c r="F259" s="4"/>
      <c r="G259" s="4"/>
      <c r="H259" s="4"/>
      <c r="I259" s="4"/>
      <c r="J259" s="4"/>
      <c r="K259" s="4"/>
      <c r="L259" s="4"/>
      <c r="M259" s="4"/>
      <c r="N259" s="4"/>
      <c r="O259" s="4"/>
      <c r="P259" s="4"/>
    </row>
    <row r="260" spans="1:16">
      <c r="A260" s="5"/>
      <c r="B260" s="4"/>
      <c r="C260" s="4"/>
      <c r="D260" s="4"/>
      <c r="E260" s="4"/>
      <c r="F260" s="4"/>
      <c r="G260" s="4"/>
      <c r="H260" s="4"/>
      <c r="I260" s="4"/>
      <c r="J260" s="4"/>
      <c r="K260" s="4"/>
      <c r="L260" s="4"/>
      <c r="M260" s="4"/>
      <c r="N260" s="4"/>
      <c r="O260" s="4"/>
      <c r="P260" s="4"/>
    </row>
    <row r="261" spans="1:16">
      <c r="A261" s="5"/>
      <c r="B261" s="4"/>
      <c r="C261" s="4"/>
      <c r="D261" s="4"/>
      <c r="E261" s="4"/>
      <c r="F261" s="4"/>
      <c r="G261" s="4"/>
      <c r="H261" s="4"/>
      <c r="I261" s="4"/>
      <c r="J261" s="4"/>
      <c r="K261" s="4"/>
      <c r="L261" s="4"/>
      <c r="M261" s="4"/>
      <c r="N261" s="4"/>
      <c r="O261" s="4"/>
      <c r="P261" s="4"/>
    </row>
    <row r="262" spans="1:16">
      <c r="A262" s="5"/>
      <c r="B262" s="4"/>
      <c r="C262" s="4"/>
      <c r="D262" s="4"/>
      <c r="E262" s="4"/>
      <c r="F262" s="4"/>
      <c r="G262" s="4"/>
      <c r="H262" s="4"/>
      <c r="I262" s="4"/>
      <c r="J262" s="4"/>
      <c r="K262" s="4"/>
      <c r="L262" s="4"/>
      <c r="M262" s="4"/>
      <c r="N262" s="4"/>
      <c r="O262" s="4"/>
      <c r="P262" s="4"/>
    </row>
    <row r="263" spans="1:16">
      <c r="A263" s="5"/>
      <c r="B263" s="4"/>
      <c r="C263" s="4"/>
      <c r="D263" s="4"/>
      <c r="E263" s="4"/>
      <c r="F263" s="4"/>
      <c r="G263" s="4"/>
      <c r="H263" s="4"/>
      <c r="I263" s="4"/>
      <c r="J263" s="4"/>
      <c r="K263" s="4"/>
      <c r="L263" s="4"/>
      <c r="M263" s="4"/>
      <c r="N263" s="4"/>
      <c r="O263" s="4"/>
      <c r="P263" s="4"/>
    </row>
    <row r="264" spans="1:16">
      <c r="A264" s="5"/>
      <c r="B264" s="4"/>
      <c r="C264" s="4"/>
      <c r="D264" s="4"/>
      <c r="E264" s="4"/>
      <c r="F264" s="4"/>
      <c r="G264" s="4"/>
      <c r="H264" s="4"/>
      <c r="I264" s="4"/>
      <c r="J264" s="4"/>
      <c r="K264" s="4"/>
      <c r="L264" s="4"/>
      <c r="M264" s="4"/>
      <c r="N264" s="4"/>
      <c r="O264" s="4"/>
      <c r="P264" s="4"/>
    </row>
    <row r="265" spans="1:16">
      <c r="A265" s="5"/>
      <c r="B265" s="4"/>
      <c r="C265" s="4"/>
      <c r="D265" s="4"/>
      <c r="E265" s="4"/>
      <c r="F265" s="4"/>
      <c r="G265" s="4"/>
      <c r="H265" s="4"/>
      <c r="I265" s="4"/>
      <c r="J265" s="4"/>
      <c r="K265" s="4"/>
      <c r="L265" s="4"/>
      <c r="M265" s="4"/>
      <c r="N265" s="4"/>
      <c r="O265" s="4"/>
      <c r="P265" s="4"/>
    </row>
    <row r="266" spans="1:16">
      <c r="A266" s="5"/>
      <c r="B266" s="4"/>
      <c r="C266" s="4"/>
      <c r="D266" s="4"/>
      <c r="E266" s="4"/>
      <c r="F266" s="4"/>
      <c r="G266" s="4"/>
      <c r="H266" s="4"/>
      <c r="I266" s="4"/>
      <c r="J266" s="4"/>
      <c r="K266" s="4"/>
      <c r="L266" s="4"/>
      <c r="M266" s="4"/>
      <c r="N266" s="4"/>
      <c r="O266" s="4"/>
      <c r="P266" s="4"/>
    </row>
    <row r="267" spans="1:16">
      <c r="A267" s="5"/>
      <c r="B267" s="4"/>
      <c r="C267" s="4"/>
      <c r="D267" s="4"/>
      <c r="E267" s="4"/>
      <c r="F267" s="4"/>
      <c r="G267" s="4"/>
      <c r="H267" s="4"/>
      <c r="I267" s="4"/>
      <c r="J267" s="4"/>
      <c r="K267" s="4"/>
      <c r="L267" s="4"/>
      <c r="M267" s="4"/>
      <c r="N267" s="4"/>
      <c r="O267" s="4"/>
      <c r="P267" s="4"/>
    </row>
    <row r="268" spans="1:16">
      <c r="A268" s="5"/>
      <c r="B268" s="4"/>
      <c r="C268" s="4"/>
      <c r="D268" s="4"/>
      <c r="E268" s="4"/>
      <c r="F268" s="4"/>
      <c r="G268" s="4"/>
      <c r="H268" s="4"/>
      <c r="I268" s="4"/>
      <c r="J268" s="4"/>
      <c r="K268" s="4"/>
      <c r="L268" s="4"/>
      <c r="M268" s="4"/>
      <c r="N268" s="4"/>
      <c r="O268" s="4"/>
      <c r="P268" s="4"/>
    </row>
    <row r="269" spans="1:16">
      <c r="A269" s="5"/>
      <c r="B269" s="4"/>
      <c r="C269" s="4"/>
      <c r="D269" s="4"/>
      <c r="E269" s="4"/>
      <c r="F269" s="4"/>
      <c r="G269" s="4"/>
      <c r="H269" s="4"/>
      <c r="I269" s="4"/>
      <c r="J269" s="4"/>
      <c r="K269" s="4"/>
      <c r="L269" s="4"/>
      <c r="M269" s="4"/>
      <c r="N269" s="4"/>
      <c r="O269" s="4"/>
      <c r="P269" s="4"/>
    </row>
    <row r="270" spans="1:16">
      <c r="A270" s="5"/>
      <c r="B270" s="4"/>
      <c r="C270" s="4"/>
      <c r="D270" s="4"/>
      <c r="E270" s="4"/>
      <c r="F270" s="4"/>
      <c r="G270" s="4"/>
      <c r="H270" s="4"/>
      <c r="I270" s="4"/>
      <c r="J270" s="4"/>
      <c r="K270" s="4"/>
      <c r="L270" s="4"/>
      <c r="M270" s="4"/>
      <c r="N270" s="4"/>
      <c r="O270" s="4"/>
      <c r="P270" s="4"/>
    </row>
    <row r="271" spans="1:16">
      <c r="A271" s="5"/>
      <c r="B271" s="4"/>
      <c r="C271" s="4"/>
      <c r="D271" s="4"/>
      <c r="E271" s="4"/>
      <c r="F271" s="4"/>
      <c r="G271" s="4"/>
      <c r="H271" s="4"/>
      <c r="I271" s="4"/>
      <c r="J271" s="4"/>
      <c r="K271" s="4"/>
      <c r="L271" s="4"/>
      <c r="M271" s="4"/>
      <c r="N271" s="4"/>
      <c r="O271" s="4"/>
      <c r="P271" s="4"/>
    </row>
    <row r="272" spans="1:16">
      <c r="A272" s="5"/>
      <c r="B272" s="4"/>
      <c r="C272" s="4"/>
      <c r="D272" s="4"/>
      <c r="E272" s="4"/>
      <c r="F272" s="4"/>
      <c r="G272" s="4"/>
      <c r="H272" s="4"/>
      <c r="I272" s="4"/>
      <c r="J272" s="4"/>
      <c r="K272" s="4"/>
      <c r="L272" s="4"/>
      <c r="M272" s="4"/>
      <c r="N272" s="4"/>
      <c r="O272" s="4"/>
      <c r="P272" s="4"/>
    </row>
    <row r="273" spans="1:16">
      <c r="A273" s="5"/>
      <c r="B273" s="4"/>
      <c r="C273" s="4"/>
      <c r="D273" s="4"/>
      <c r="E273" s="4"/>
      <c r="F273" s="4"/>
      <c r="G273" s="4"/>
      <c r="H273" s="4"/>
      <c r="I273" s="4"/>
      <c r="J273" s="4"/>
      <c r="K273" s="4"/>
      <c r="L273" s="4"/>
      <c r="M273" s="4"/>
      <c r="N273" s="4"/>
      <c r="O273" s="4"/>
      <c r="P273" s="4"/>
    </row>
    <row r="274" spans="1:16">
      <c r="A274" s="5"/>
      <c r="B274" s="4"/>
      <c r="C274" s="4"/>
      <c r="D274" s="4"/>
      <c r="E274" s="4"/>
      <c r="F274" s="4"/>
      <c r="G274" s="4"/>
      <c r="H274" s="4"/>
      <c r="I274" s="4"/>
      <c r="J274" s="4"/>
      <c r="K274" s="4"/>
      <c r="L274" s="4"/>
      <c r="M274" s="4"/>
      <c r="N274" s="4"/>
      <c r="O274" s="4"/>
      <c r="P274" s="4"/>
    </row>
    <row r="275" spans="1:16">
      <c r="A275" s="5"/>
      <c r="B275" s="4"/>
      <c r="C275" s="4"/>
      <c r="D275" s="4"/>
      <c r="E275" s="4"/>
      <c r="F275" s="4"/>
      <c r="G275" s="4"/>
      <c r="H275" s="4"/>
      <c r="I275" s="4"/>
      <c r="J275" s="4"/>
      <c r="K275" s="4"/>
      <c r="L275" s="4"/>
      <c r="M275" s="4"/>
      <c r="N275" s="4"/>
      <c r="O275" s="4"/>
      <c r="P275" s="4"/>
    </row>
    <row r="276" spans="1:16">
      <c r="A276" s="5"/>
      <c r="B276" s="4"/>
      <c r="C276" s="4"/>
      <c r="D276" s="4"/>
      <c r="E276" s="4"/>
      <c r="F276" s="4"/>
      <c r="G276" s="4"/>
      <c r="H276" s="4"/>
      <c r="I276" s="4"/>
      <c r="J276" s="4"/>
      <c r="K276" s="4"/>
      <c r="L276" s="4"/>
      <c r="M276" s="4"/>
      <c r="N276" s="4"/>
      <c r="O276" s="4"/>
      <c r="P276" s="4"/>
    </row>
    <row r="277" spans="1:16">
      <c r="A277" s="5"/>
      <c r="B277" s="4"/>
      <c r="C277" s="4"/>
      <c r="D277" s="4"/>
      <c r="E277" s="4"/>
      <c r="F277" s="4"/>
      <c r="G277" s="4"/>
      <c r="H277" s="4"/>
      <c r="I277" s="4"/>
      <c r="J277" s="4"/>
      <c r="K277" s="4"/>
      <c r="L277" s="4"/>
      <c r="M277" s="4"/>
      <c r="N277" s="4"/>
      <c r="O277" s="4"/>
      <c r="P277" s="4"/>
    </row>
    <row r="278" spans="1:16">
      <c r="A278" s="5"/>
      <c r="B278" s="4"/>
      <c r="C278" s="4"/>
      <c r="D278" s="4"/>
      <c r="E278" s="4"/>
      <c r="F278" s="4"/>
      <c r="G278" s="4"/>
      <c r="H278" s="4"/>
      <c r="I278" s="4"/>
      <c r="J278" s="4"/>
      <c r="K278" s="4"/>
      <c r="L278" s="4"/>
      <c r="M278" s="4"/>
      <c r="N278" s="4"/>
      <c r="O278" s="4"/>
      <c r="P278" s="4"/>
    </row>
    <row r="279" spans="1:16">
      <c r="A279" s="5"/>
      <c r="B279" s="4"/>
      <c r="C279" s="4"/>
      <c r="D279" s="4"/>
      <c r="E279" s="4"/>
      <c r="F279" s="4"/>
      <c r="G279" s="4"/>
      <c r="H279" s="4"/>
      <c r="I279" s="4"/>
      <c r="J279" s="4"/>
      <c r="K279" s="4"/>
      <c r="L279" s="4"/>
      <c r="M279" s="4"/>
      <c r="N279" s="4"/>
      <c r="O279" s="4"/>
      <c r="P279" s="4"/>
    </row>
    <row r="280" spans="1:16">
      <c r="A280" s="5"/>
      <c r="B280" s="4"/>
      <c r="C280" s="4"/>
      <c r="D280" s="4"/>
      <c r="E280" s="4"/>
      <c r="F280" s="4"/>
      <c r="G280" s="4"/>
      <c r="H280" s="4"/>
      <c r="I280" s="4"/>
      <c r="J280" s="4"/>
      <c r="K280" s="4"/>
      <c r="L280" s="4"/>
      <c r="M280" s="4"/>
      <c r="N280" s="4"/>
      <c r="O280" s="4"/>
      <c r="P280" s="4"/>
    </row>
    <row r="281" spans="1:16">
      <c r="A281" s="5"/>
      <c r="B281" s="4"/>
      <c r="C281" s="4"/>
      <c r="D281" s="4"/>
      <c r="E281" s="4"/>
      <c r="F281" s="4"/>
      <c r="G281" s="4"/>
      <c r="H281" s="4"/>
      <c r="I281" s="4"/>
      <c r="J281" s="4"/>
      <c r="K281" s="4"/>
      <c r="L281" s="4"/>
      <c r="M281" s="4"/>
      <c r="N281" s="4"/>
      <c r="O281" s="4"/>
      <c r="P281" s="4"/>
    </row>
    <row r="282" spans="1:16">
      <c r="A282" s="5"/>
      <c r="B282" s="4"/>
      <c r="C282" s="4"/>
      <c r="D282" s="4"/>
      <c r="E282" s="4"/>
      <c r="F282" s="4"/>
      <c r="G282" s="4"/>
      <c r="H282" s="4"/>
      <c r="I282" s="4"/>
      <c r="J282" s="4"/>
      <c r="K282" s="4"/>
      <c r="L282" s="4"/>
      <c r="M282" s="4"/>
      <c r="N282" s="4"/>
      <c r="O282" s="4"/>
      <c r="P282" s="4"/>
    </row>
    <row r="283" spans="1:16">
      <c r="A283" s="5"/>
      <c r="B283" s="4"/>
      <c r="C283" s="4"/>
      <c r="D283" s="4"/>
      <c r="E283" s="4"/>
      <c r="F283" s="4"/>
      <c r="G283" s="4"/>
      <c r="H283" s="4"/>
      <c r="I283" s="4"/>
      <c r="J283" s="4"/>
      <c r="K283" s="4"/>
      <c r="L283" s="4"/>
      <c r="M283" s="4"/>
      <c r="N283" s="4"/>
      <c r="O283" s="4"/>
      <c r="P283" s="4"/>
    </row>
    <row r="284" spans="1:16">
      <c r="A284" s="5"/>
      <c r="B284" s="4"/>
      <c r="C284" s="4"/>
      <c r="D284" s="4"/>
      <c r="E284" s="4"/>
      <c r="F284" s="4"/>
      <c r="G284" s="4"/>
      <c r="H284" s="4"/>
      <c r="I284" s="4"/>
      <c r="J284" s="4"/>
      <c r="K284" s="4"/>
      <c r="L284" s="4"/>
      <c r="M284" s="4"/>
      <c r="N284" s="4"/>
      <c r="O284" s="4"/>
      <c r="P284" s="4"/>
    </row>
    <row r="285" spans="1:16">
      <c r="A285" s="5"/>
      <c r="B285" s="4"/>
      <c r="C285" s="4"/>
      <c r="D285" s="4"/>
      <c r="E285" s="4"/>
      <c r="F285" s="4"/>
      <c r="G285" s="4"/>
      <c r="H285" s="4"/>
      <c r="I285" s="4"/>
      <c r="J285" s="4"/>
      <c r="K285" s="4"/>
      <c r="L285" s="4"/>
      <c r="M285" s="4"/>
      <c r="N285" s="4"/>
      <c r="O285" s="4"/>
      <c r="P285" s="4"/>
    </row>
    <row r="286" spans="1:16">
      <c r="A286" s="5"/>
      <c r="B286" s="4"/>
      <c r="C286" s="4"/>
      <c r="D286" s="4"/>
      <c r="E286" s="4"/>
      <c r="F286" s="4"/>
      <c r="G286" s="4"/>
      <c r="H286" s="4"/>
      <c r="I286" s="4"/>
      <c r="J286" s="4"/>
      <c r="K286" s="4"/>
      <c r="L286" s="4"/>
      <c r="M286" s="4"/>
      <c r="N286" s="4"/>
      <c r="O286" s="4"/>
      <c r="P286" s="4"/>
    </row>
    <row r="287" spans="1:16">
      <c r="A287" s="5"/>
      <c r="B287" s="4"/>
      <c r="C287" s="4"/>
      <c r="D287" s="4"/>
      <c r="E287" s="4"/>
      <c r="F287" s="4"/>
      <c r="G287" s="4"/>
      <c r="H287" s="4"/>
      <c r="I287" s="4"/>
      <c r="J287" s="4"/>
      <c r="K287" s="4"/>
      <c r="L287" s="4"/>
      <c r="M287" s="4"/>
      <c r="N287" s="4"/>
      <c r="O287" s="4"/>
      <c r="P287" s="4"/>
    </row>
    <row r="288" spans="1:16">
      <c r="A288" s="5"/>
      <c r="B288" s="4"/>
      <c r="C288" s="4"/>
      <c r="D288" s="4"/>
      <c r="E288" s="4"/>
      <c r="F288" s="4"/>
      <c r="G288" s="4"/>
      <c r="H288" s="4"/>
      <c r="I288" s="4"/>
      <c r="J288" s="4"/>
      <c r="K288" s="4"/>
      <c r="L288" s="4"/>
      <c r="M288" s="4"/>
      <c r="N288" s="4"/>
      <c r="O288" s="4"/>
      <c r="P288" s="4"/>
    </row>
    <row r="289" spans="1:16">
      <c r="A289" s="5"/>
      <c r="B289" s="4"/>
      <c r="C289" s="4"/>
      <c r="D289" s="4"/>
      <c r="E289" s="4"/>
      <c r="F289" s="4"/>
      <c r="G289" s="4"/>
      <c r="H289" s="4"/>
      <c r="I289" s="4"/>
      <c r="J289" s="4"/>
      <c r="K289" s="4"/>
      <c r="L289" s="4"/>
      <c r="M289" s="4"/>
      <c r="N289" s="4"/>
      <c r="O289" s="4"/>
      <c r="P289" s="4"/>
    </row>
    <row r="290" spans="1:16">
      <c r="A290" s="5"/>
      <c r="B290" s="4"/>
      <c r="C290" s="4"/>
      <c r="D290" s="4"/>
      <c r="E290" s="4"/>
      <c r="F290" s="4"/>
      <c r="G290" s="4"/>
      <c r="H290" s="4"/>
      <c r="I290" s="4"/>
      <c r="J290" s="4"/>
      <c r="K290" s="4"/>
      <c r="L290" s="4"/>
      <c r="M290" s="4"/>
      <c r="N290" s="4"/>
      <c r="O290" s="4"/>
      <c r="P290" s="4"/>
    </row>
    <row r="291" spans="1:16">
      <c r="A291" s="5"/>
      <c r="B291" s="4"/>
      <c r="C291" s="4"/>
      <c r="D291" s="4"/>
      <c r="E291" s="4"/>
      <c r="F291" s="4"/>
      <c r="G291" s="4"/>
      <c r="H291" s="4"/>
      <c r="I291" s="4"/>
      <c r="J291" s="4"/>
      <c r="K291" s="4"/>
      <c r="L291" s="4"/>
      <c r="M291" s="4"/>
      <c r="N291" s="4"/>
      <c r="O291" s="4"/>
      <c r="P291" s="4"/>
    </row>
    <row r="292" spans="1:16">
      <c r="A292" s="5"/>
      <c r="B292" s="4"/>
      <c r="C292" s="4"/>
      <c r="D292" s="4"/>
      <c r="E292" s="4"/>
      <c r="F292" s="4"/>
      <c r="G292" s="4"/>
      <c r="H292" s="4"/>
      <c r="I292" s="4"/>
      <c r="J292" s="4"/>
      <c r="K292" s="4"/>
      <c r="L292" s="4"/>
      <c r="M292" s="4"/>
      <c r="N292" s="4"/>
      <c r="O292" s="4"/>
      <c r="P292" s="4"/>
    </row>
    <row r="293" spans="1:16">
      <c r="A293" s="5"/>
      <c r="B293" s="4"/>
      <c r="C293" s="4"/>
      <c r="D293" s="4"/>
      <c r="E293" s="4"/>
      <c r="F293" s="4"/>
      <c r="G293" s="4"/>
      <c r="H293" s="4"/>
      <c r="I293" s="4"/>
      <c r="J293" s="4"/>
      <c r="K293" s="4"/>
      <c r="L293" s="4"/>
      <c r="M293" s="4"/>
      <c r="N293" s="4"/>
      <c r="O293" s="4"/>
      <c r="P293" s="4"/>
    </row>
    <row r="294" spans="1:16">
      <c r="A294" s="5"/>
      <c r="B294" s="4"/>
      <c r="C294" s="4"/>
      <c r="D294" s="4"/>
      <c r="E294" s="4"/>
      <c r="F294" s="4"/>
      <c r="G294" s="4"/>
      <c r="H294" s="4"/>
      <c r="I294" s="4"/>
      <c r="J294" s="4"/>
      <c r="K294" s="4"/>
      <c r="L294" s="4"/>
      <c r="M294" s="4"/>
      <c r="N294" s="4"/>
      <c r="O294" s="4"/>
      <c r="P294" s="4"/>
    </row>
    <row r="295" spans="1:16">
      <c r="A295" s="5"/>
      <c r="B295" s="4"/>
      <c r="C295" s="4"/>
      <c r="D295" s="4"/>
      <c r="E295" s="4"/>
      <c r="F295" s="4"/>
      <c r="G295" s="4"/>
      <c r="H295" s="4"/>
      <c r="I295" s="4"/>
      <c r="J295" s="4"/>
      <c r="K295" s="4"/>
      <c r="L295" s="4"/>
      <c r="M295" s="4"/>
      <c r="N295" s="4"/>
      <c r="O295" s="4"/>
      <c r="P295" s="4"/>
    </row>
    <row r="296" spans="1:16">
      <c r="A296" s="5"/>
      <c r="B296" s="4"/>
      <c r="C296" s="4"/>
      <c r="D296" s="4"/>
      <c r="E296" s="4"/>
      <c r="F296" s="4"/>
      <c r="G296" s="4"/>
      <c r="H296" s="4"/>
      <c r="I296" s="4"/>
      <c r="J296" s="4"/>
      <c r="K296" s="4"/>
      <c r="L296" s="4"/>
      <c r="M296" s="4"/>
      <c r="N296" s="4"/>
      <c r="O296" s="4"/>
      <c r="P296" s="4"/>
    </row>
    <row r="297" spans="1:16">
      <c r="A297" s="5"/>
      <c r="B297" s="4"/>
      <c r="C297" s="4"/>
      <c r="D297" s="4"/>
      <c r="E297" s="4"/>
      <c r="F297" s="4"/>
      <c r="G297" s="4"/>
      <c r="H297" s="4"/>
      <c r="I297" s="4"/>
      <c r="J297" s="4"/>
      <c r="K297" s="4"/>
      <c r="L297" s="4"/>
      <c r="M297" s="4"/>
      <c r="N297" s="4"/>
      <c r="O297" s="4"/>
      <c r="P297" s="4"/>
    </row>
    <row r="298" spans="1:16">
      <c r="A298" s="5"/>
      <c r="B298" s="4"/>
      <c r="C298" s="4"/>
      <c r="D298" s="4"/>
      <c r="E298" s="4"/>
      <c r="F298" s="4"/>
      <c r="G298" s="4"/>
      <c r="H298" s="4"/>
      <c r="I298" s="4"/>
      <c r="J298" s="4"/>
      <c r="K298" s="4"/>
      <c r="L298" s="4"/>
      <c r="M298" s="4"/>
      <c r="N298" s="4"/>
      <c r="O298" s="4"/>
      <c r="P298" s="4"/>
    </row>
    <row r="299" spans="1:16">
      <c r="A299" s="5"/>
      <c r="B299" s="4"/>
      <c r="C299" s="4"/>
      <c r="D299" s="4"/>
      <c r="E299" s="4"/>
      <c r="F299" s="4"/>
      <c r="G299" s="4"/>
      <c r="H299" s="4"/>
      <c r="I299" s="4"/>
      <c r="J299" s="4"/>
      <c r="K299" s="4"/>
      <c r="L299" s="4"/>
      <c r="M299" s="4"/>
      <c r="N299" s="4"/>
      <c r="O299" s="4"/>
      <c r="P299" s="4"/>
    </row>
    <row r="300" spans="1:16">
      <c r="A300" s="5"/>
      <c r="B300" s="4"/>
      <c r="C300" s="4"/>
      <c r="D300" s="4"/>
      <c r="E300" s="4"/>
      <c r="F300" s="4"/>
      <c r="G300" s="4"/>
      <c r="H300" s="4"/>
      <c r="I300" s="4"/>
      <c r="J300" s="4"/>
      <c r="K300" s="4"/>
      <c r="L300" s="4"/>
      <c r="M300" s="4"/>
      <c r="N300" s="4"/>
      <c r="O300" s="4"/>
      <c r="P300" s="4"/>
    </row>
    <row r="301" spans="1:16">
      <c r="A301" s="5"/>
      <c r="B301" s="4"/>
      <c r="C301" s="4"/>
      <c r="D301" s="4"/>
      <c r="E301" s="4"/>
      <c r="F301" s="4"/>
      <c r="G301" s="4"/>
      <c r="H301" s="4"/>
      <c r="I301" s="4"/>
      <c r="J301" s="4"/>
      <c r="K301" s="4"/>
      <c r="L301" s="4"/>
      <c r="M301" s="4"/>
      <c r="N301" s="4"/>
      <c r="O301" s="4"/>
      <c r="P301" s="4"/>
    </row>
    <row r="302" spans="1:16">
      <c r="A302" s="5"/>
      <c r="B302" s="4"/>
      <c r="C302" s="4"/>
      <c r="D302" s="4"/>
      <c r="E302" s="4"/>
      <c r="F302" s="4"/>
      <c r="G302" s="4"/>
      <c r="H302" s="4"/>
      <c r="I302" s="4"/>
      <c r="J302" s="4"/>
      <c r="K302" s="4"/>
      <c r="L302" s="4"/>
      <c r="M302" s="4"/>
      <c r="N302" s="4"/>
      <c r="O302" s="4"/>
      <c r="P302" s="4"/>
    </row>
    <row r="303" spans="1:16">
      <c r="A303" s="5"/>
      <c r="B303" s="4"/>
      <c r="C303" s="4"/>
      <c r="D303" s="4"/>
      <c r="E303" s="4"/>
      <c r="F303" s="4"/>
      <c r="G303" s="4"/>
      <c r="H303" s="4"/>
      <c r="I303" s="4"/>
      <c r="J303" s="4"/>
      <c r="K303" s="4"/>
      <c r="L303" s="4"/>
      <c r="M303" s="4"/>
      <c r="N303" s="4"/>
      <c r="O303" s="4"/>
      <c r="P303" s="4"/>
    </row>
    <row r="304" spans="1:16">
      <c r="A304" s="5"/>
      <c r="B304" s="4"/>
      <c r="C304" s="4"/>
      <c r="D304" s="4"/>
      <c r="E304" s="4"/>
      <c r="F304" s="4"/>
      <c r="G304" s="4"/>
      <c r="H304" s="4"/>
      <c r="I304" s="4"/>
      <c r="J304" s="4"/>
      <c r="K304" s="4"/>
      <c r="L304" s="4"/>
      <c r="M304" s="4"/>
      <c r="N304" s="4"/>
      <c r="O304" s="4"/>
      <c r="P304" s="4"/>
    </row>
    <row r="305" spans="1:16">
      <c r="A305" s="5"/>
      <c r="B305" s="4"/>
      <c r="C305" s="4"/>
      <c r="D305" s="4"/>
      <c r="E305" s="4"/>
      <c r="F305" s="4"/>
      <c r="G305" s="4"/>
      <c r="H305" s="4"/>
      <c r="I305" s="4"/>
      <c r="J305" s="4"/>
      <c r="K305" s="4"/>
      <c r="L305" s="4"/>
      <c r="M305" s="4"/>
      <c r="N305" s="4"/>
      <c r="O305" s="4"/>
      <c r="P305" s="4"/>
    </row>
    <row r="306" spans="1:16">
      <c r="A306" s="5"/>
      <c r="B306" s="4"/>
      <c r="C306" s="4"/>
      <c r="D306" s="4"/>
      <c r="E306" s="4"/>
      <c r="F306" s="4"/>
      <c r="G306" s="4"/>
      <c r="H306" s="4"/>
      <c r="I306" s="4"/>
      <c r="J306" s="4"/>
      <c r="K306" s="4"/>
      <c r="L306" s="4"/>
      <c r="M306" s="4"/>
      <c r="N306" s="4"/>
      <c r="O306" s="4"/>
      <c r="P306" s="4"/>
    </row>
    <row r="307" spans="1:16">
      <c r="A307" s="5"/>
      <c r="B307" s="4"/>
      <c r="C307" s="4"/>
      <c r="D307" s="4"/>
      <c r="E307" s="4"/>
      <c r="F307" s="4"/>
      <c r="G307" s="4"/>
      <c r="H307" s="4"/>
      <c r="I307" s="4"/>
      <c r="J307" s="4"/>
      <c r="K307" s="4"/>
      <c r="L307" s="4"/>
      <c r="M307" s="4"/>
      <c r="N307" s="4"/>
      <c r="O307" s="4"/>
      <c r="P307" s="4"/>
    </row>
    <row r="308" spans="1:16">
      <c r="A308" s="5"/>
      <c r="B308" s="4"/>
      <c r="C308" s="4"/>
      <c r="D308" s="4"/>
      <c r="E308" s="4"/>
      <c r="F308" s="4"/>
      <c r="G308" s="4"/>
      <c r="H308" s="4"/>
      <c r="I308" s="4"/>
      <c r="J308" s="4"/>
      <c r="K308" s="4"/>
      <c r="L308" s="4"/>
      <c r="M308" s="4"/>
      <c r="N308" s="4"/>
      <c r="O308" s="4"/>
      <c r="P308" s="4"/>
    </row>
    <row r="309" spans="1:16">
      <c r="A309" s="5"/>
      <c r="B309" s="4"/>
      <c r="C309" s="4"/>
      <c r="D309" s="4"/>
      <c r="E309" s="4"/>
      <c r="F309" s="4"/>
      <c r="G309" s="4"/>
      <c r="H309" s="4"/>
      <c r="I309" s="4"/>
      <c r="J309" s="4"/>
      <c r="K309" s="4"/>
      <c r="L309" s="4"/>
      <c r="M309" s="4"/>
      <c r="N309" s="4"/>
      <c r="O309" s="4"/>
      <c r="P309" s="4"/>
    </row>
    <row r="310" spans="1:16">
      <c r="A310" s="5"/>
      <c r="B310" s="4"/>
      <c r="C310" s="4"/>
      <c r="D310" s="4"/>
      <c r="E310" s="4"/>
      <c r="F310" s="4"/>
      <c r="G310" s="4"/>
      <c r="H310" s="4"/>
      <c r="I310" s="4"/>
      <c r="J310" s="4"/>
      <c r="K310" s="4"/>
      <c r="L310" s="4"/>
      <c r="M310" s="4"/>
      <c r="N310" s="4"/>
      <c r="O310" s="4"/>
      <c r="P310" s="4"/>
    </row>
    <row r="311" spans="1:16">
      <c r="A311" s="5"/>
      <c r="B311" s="4"/>
      <c r="C311" s="4"/>
      <c r="D311" s="4"/>
      <c r="E311" s="4"/>
      <c r="F311" s="4"/>
      <c r="G311" s="4"/>
      <c r="H311" s="4"/>
      <c r="I311" s="4"/>
      <c r="J311" s="4"/>
      <c r="K311" s="4"/>
      <c r="L311" s="4"/>
      <c r="M311" s="4"/>
      <c r="N311" s="4"/>
      <c r="O311" s="4"/>
      <c r="P311" s="4"/>
    </row>
    <row r="312" spans="1:16">
      <c r="A312" s="5"/>
      <c r="B312" s="4"/>
      <c r="C312" s="4"/>
      <c r="D312" s="4"/>
      <c r="E312" s="4"/>
      <c r="F312" s="4"/>
      <c r="G312" s="4"/>
      <c r="H312" s="4"/>
      <c r="I312" s="4"/>
      <c r="J312" s="4"/>
      <c r="K312" s="4"/>
      <c r="L312" s="4"/>
      <c r="M312" s="4"/>
      <c r="N312" s="4"/>
      <c r="O312" s="4"/>
      <c r="P312" s="4"/>
    </row>
    <row r="313" spans="1:16">
      <c r="A313" s="5"/>
      <c r="B313" s="4"/>
      <c r="C313" s="4"/>
      <c r="D313" s="4"/>
      <c r="E313" s="4"/>
      <c r="F313" s="4"/>
      <c r="G313" s="4"/>
      <c r="H313" s="4"/>
      <c r="I313" s="4"/>
      <c r="J313" s="4"/>
      <c r="K313" s="4"/>
      <c r="L313" s="4"/>
      <c r="M313" s="4"/>
      <c r="N313" s="4"/>
      <c r="O313" s="4"/>
      <c r="P313" s="4"/>
    </row>
    <row r="314" spans="1:16">
      <c r="A314" s="5"/>
      <c r="B314" s="4"/>
      <c r="C314" s="4"/>
      <c r="D314" s="4"/>
      <c r="E314" s="4"/>
      <c r="F314" s="4"/>
      <c r="G314" s="4"/>
      <c r="H314" s="4"/>
      <c r="I314" s="4"/>
      <c r="J314" s="4"/>
      <c r="K314" s="4"/>
      <c r="L314" s="4"/>
      <c r="M314" s="4"/>
      <c r="N314" s="4"/>
      <c r="O314" s="4"/>
      <c r="P314" s="4"/>
    </row>
    <row r="315" spans="1:16">
      <c r="A315" s="5"/>
      <c r="B315" s="4"/>
      <c r="C315" s="4"/>
      <c r="D315" s="4"/>
      <c r="E315" s="4"/>
      <c r="F315" s="4"/>
      <c r="G315" s="4"/>
      <c r="H315" s="4"/>
      <c r="I315" s="4"/>
      <c r="J315" s="4"/>
      <c r="K315" s="4"/>
      <c r="L315" s="4"/>
      <c r="M315" s="4"/>
      <c r="N315" s="4"/>
      <c r="O315" s="4"/>
      <c r="P315" s="4"/>
    </row>
    <row r="316" spans="1:16">
      <c r="A316" s="5"/>
      <c r="B316" s="4"/>
      <c r="C316" s="4"/>
      <c r="D316" s="4"/>
      <c r="E316" s="4"/>
      <c r="F316" s="4"/>
      <c r="G316" s="4"/>
      <c r="H316" s="4"/>
      <c r="I316" s="4"/>
      <c r="J316" s="4"/>
      <c r="K316" s="4"/>
      <c r="L316" s="4"/>
      <c r="M316" s="4"/>
      <c r="N316" s="4"/>
      <c r="O316" s="4"/>
      <c r="P316" s="4"/>
    </row>
    <row r="317" spans="1:16">
      <c r="A317" s="5"/>
      <c r="B317" s="4"/>
      <c r="C317" s="4"/>
      <c r="D317" s="4"/>
      <c r="E317" s="4"/>
      <c r="F317" s="4"/>
      <c r="G317" s="4"/>
      <c r="H317" s="4"/>
      <c r="I317" s="4"/>
      <c r="J317" s="4"/>
      <c r="K317" s="4"/>
      <c r="L317" s="4"/>
      <c r="M317" s="4"/>
      <c r="N317" s="4"/>
      <c r="O317" s="4"/>
      <c r="P317" s="4"/>
    </row>
    <row r="318" spans="1:16">
      <c r="A318" s="5"/>
      <c r="B318" s="4"/>
      <c r="C318" s="4"/>
      <c r="D318" s="4"/>
      <c r="E318" s="4"/>
      <c r="F318" s="4"/>
      <c r="G318" s="4"/>
      <c r="H318" s="4"/>
      <c r="I318" s="4"/>
      <c r="J318" s="4"/>
      <c r="K318" s="4"/>
      <c r="L318" s="4"/>
      <c r="M318" s="4"/>
      <c r="N318" s="4"/>
      <c r="O318" s="4"/>
      <c r="P318" s="4"/>
    </row>
    <row r="319" spans="1:16">
      <c r="A319" s="5"/>
      <c r="B319" s="4"/>
      <c r="C319" s="4"/>
      <c r="D319" s="4"/>
      <c r="E319" s="4"/>
      <c r="F319" s="4"/>
      <c r="G319" s="4"/>
      <c r="H319" s="4"/>
      <c r="I319" s="4"/>
      <c r="J319" s="4"/>
      <c r="K319" s="4"/>
      <c r="L319" s="4"/>
      <c r="M319" s="4"/>
      <c r="N319" s="4"/>
      <c r="O319" s="4"/>
      <c r="P319" s="4"/>
    </row>
    <row r="320" spans="1:16">
      <c r="A320" s="5"/>
      <c r="B320" s="4"/>
      <c r="C320" s="4"/>
      <c r="D320" s="4"/>
      <c r="E320" s="4"/>
      <c r="F320" s="4"/>
      <c r="G320" s="4"/>
      <c r="H320" s="4"/>
      <c r="I320" s="4"/>
      <c r="J320" s="4"/>
      <c r="K320" s="4"/>
      <c r="L320" s="4"/>
      <c r="M320" s="4"/>
      <c r="N320" s="4"/>
      <c r="O320" s="4"/>
      <c r="P320" s="4"/>
    </row>
    <row r="321" spans="1:16">
      <c r="A321" s="5"/>
      <c r="B321" s="4"/>
      <c r="C321" s="4"/>
      <c r="D321" s="4"/>
      <c r="E321" s="4"/>
      <c r="F321" s="4"/>
      <c r="G321" s="4"/>
      <c r="H321" s="4"/>
      <c r="I321" s="4"/>
      <c r="J321" s="4"/>
      <c r="K321" s="4"/>
      <c r="L321" s="4"/>
      <c r="M321" s="4"/>
      <c r="N321" s="4"/>
      <c r="O321" s="4"/>
      <c r="P321" s="4"/>
    </row>
    <row r="322" spans="1:16">
      <c r="A322" s="5"/>
      <c r="B322" s="4"/>
      <c r="C322" s="4"/>
      <c r="D322" s="4"/>
      <c r="E322" s="4"/>
      <c r="F322" s="4"/>
      <c r="G322" s="4"/>
      <c r="H322" s="4"/>
      <c r="I322" s="4"/>
      <c r="J322" s="4"/>
      <c r="K322" s="4"/>
      <c r="L322" s="4"/>
      <c r="M322" s="4"/>
      <c r="N322" s="4"/>
      <c r="O322" s="4"/>
      <c r="P322" s="4"/>
    </row>
    <row r="323" spans="1:16">
      <c r="A323" s="5"/>
      <c r="B323" s="4"/>
      <c r="C323" s="4"/>
      <c r="D323" s="4"/>
      <c r="E323" s="4"/>
      <c r="F323" s="4"/>
      <c r="G323" s="4"/>
      <c r="H323" s="4"/>
      <c r="I323" s="4"/>
      <c r="J323" s="4"/>
      <c r="K323" s="4"/>
      <c r="L323" s="4"/>
      <c r="M323" s="4"/>
      <c r="N323" s="4"/>
      <c r="O323" s="4"/>
      <c r="P323" s="4"/>
    </row>
    <row r="324" spans="1:16">
      <c r="A324" s="5"/>
      <c r="B324" s="4"/>
      <c r="C324" s="4"/>
      <c r="D324" s="4"/>
      <c r="E324" s="4"/>
      <c r="F324" s="4"/>
      <c r="G324" s="4"/>
      <c r="H324" s="4"/>
      <c r="I324" s="4"/>
      <c r="J324" s="4"/>
      <c r="K324" s="4"/>
      <c r="L324" s="4"/>
      <c r="M324" s="4"/>
      <c r="N324" s="4"/>
      <c r="O324" s="4"/>
      <c r="P324" s="4"/>
    </row>
    <row r="325" spans="1:16">
      <c r="A325" s="5"/>
      <c r="B325" s="4"/>
      <c r="C325" s="4"/>
      <c r="D325" s="4"/>
      <c r="E325" s="4"/>
      <c r="F325" s="4"/>
      <c r="G325" s="4"/>
      <c r="H325" s="4"/>
      <c r="I325" s="4"/>
      <c r="J325" s="4"/>
      <c r="K325" s="4"/>
      <c r="L325" s="4"/>
      <c r="M325" s="4"/>
      <c r="N325" s="4"/>
      <c r="O325" s="4"/>
      <c r="P325" s="4"/>
    </row>
    <row r="326" spans="1:16">
      <c r="A326" s="5"/>
      <c r="B326" s="4"/>
      <c r="C326" s="4"/>
      <c r="D326" s="4"/>
      <c r="E326" s="4"/>
      <c r="F326" s="4"/>
      <c r="G326" s="4"/>
      <c r="H326" s="4"/>
      <c r="I326" s="4"/>
      <c r="J326" s="4"/>
      <c r="K326" s="4"/>
      <c r="L326" s="4"/>
      <c r="M326" s="4"/>
      <c r="N326" s="4"/>
      <c r="O326" s="4"/>
      <c r="P326" s="4"/>
    </row>
    <row r="327" spans="1:16">
      <c r="A327" s="5"/>
      <c r="B327" s="4"/>
      <c r="C327" s="4"/>
      <c r="D327" s="4"/>
      <c r="E327" s="4"/>
      <c r="F327" s="4"/>
      <c r="G327" s="4"/>
      <c r="H327" s="4"/>
      <c r="I327" s="4"/>
      <c r="J327" s="4"/>
      <c r="K327" s="4"/>
      <c r="L327" s="4"/>
      <c r="M327" s="4"/>
      <c r="N327" s="4"/>
      <c r="O327" s="4"/>
      <c r="P327" s="4"/>
    </row>
    <row r="328" spans="1:16">
      <c r="A328" s="5"/>
      <c r="B328" s="4"/>
      <c r="C328" s="4"/>
      <c r="D328" s="4"/>
      <c r="E328" s="4"/>
      <c r="F328" s="4"/>
      <c r="G328" s="4"/>
      <c r="H328" s="4"/>
      <c r="I328" s="4"/>
      <c r="J328" s="4"/>
      <c r="K328" s="4"/>
      <c r="L328" s="4"/>
      <c r="M328" s="4"/>
      <c r="N328" s="4"/>
      <c r="O328" s="4"/>
      <c r="P328" s="4"/>
    </row>
    <row r="329" spans="1:16">
      <c r="A329" s="5"/>
      <c r="B329" s="4"/>
      <c r="C329" s="4"/>
      <c r="D329" s="4"/>
      <c r="E329" s="4"/>
      <c r="F329" s="4"/>
      <c r="G329" s="4"/>
      <c r="H329" s="4"/>
      <c r="I329" s="4"/>
      <c r="J329" s="4"/>
      <c r="K329" s="4"/>
      <c r="L329" s="4"/>
      <c r="M329" s="4"/>
      <c r="N329" s="4"/>
      <c r="O329" s="4"/>
      <c r="P329" s="4"/>
    </row>
    <row r="330" spans="1:16">
      <c r="A330" s="5"/>
      <c r="B330" s="4"/>
      <c r="C330" s="4"/>
      <c r="D330" s="4"/>
      <c r="E330" s="4"/>
      <c r="F330" s="4"/>
      <c r="G330" s="4"/>
      <c r="H330" s="4"/>
      <c r="I330" s="4"/>
      <c r="J330" s="4"/>
      <c r="K330" s="4"/>
      <c r="L330" s="4"/>
      <c r="M330" s="4"/>
      <c r="N330" s="4"/>
      <c r="O330" s="4"/>
      <c r="P330" s="4"/>
    </row>
    <row r="331" spans="1:16">
      <c r="A331" s="5"/>
      <c r="B331" s="4"/>
      <c r="C331" s="4"/>
      <c r="D331" s="4"/>
      <c r="E331" s="4"/>
      <c r="F331" s="4"/>
      <c r="G331" s="4"/>
      <c r="H331" s="4"/>
      <c r="I331" s="4"/>
      <c r="J331" s="4"/>
      <c r="K331" s="4"/>
      <c r="L331" s="4"/>
      <c r="M331" s="4"/>
      <c r="N331" s="4"/>
      <c r="O331" s="4"/>
      <c r="P331" s="4"/>
    </row>
    <row r="332" spans="1:16">
      <c r="A332" s="5"/>
      <c r="B332" s="4"/>
      <c r="C332" s="4"/>
      <c r="D332" s="4"/>
      <c r="E332" s="4"/>
      <c r="F332" s="4"/>
      <c r="G332" s="4"/>
      <c r="H332" s="4"/>
      <c r="I332" s="4"/>
      <c r="J332" s="4"/>
      <c r="K332" s="4"/>
      <c r="L332" s="4"/>
      <c r="M332" s="4"/>
      <c r="N332" s="4"/>
      <c r="O332" s="4"/>
      <c r="P332" s="4"/>
    </row>
    <row r="333" spans="1:16">
      <c r="A333" s="5"/>
      <c r="B333" s="4"/>
      <c r="C333" s="4"/>
      <c r="D333" s="4"/>
      <c r="E333" s="4"/>
      <c r="F333" s="4"/>
      <c r="G333" s="4"/>
      <c r="H333" s="4"/>
      <c r="I333" s="4"/>
      <c r="J333" s="4"/>
      <c r="K333" s="4"/>
      <c r="L333" s="4"/>
      <c r="M333" s="4"/>
      <c r="N333" s="4"/>
      <c r="O333" s="4"/>
      <c r="P333" s="4"/>
    </row>
    <row r="334" spans="1:16">
      <c r="A334" s="5"/>
      <c r="B334" s="4"/>
      <c r="C334" s="4"/>
      <c r="D334" s="4"/>
      <c r="E334" s="4"/>
      <c r="F334" s="4"/>
      <c r="G334" s="4"/>
      <c r="H334" s="4"/>
      <c r="I334" s="4"/>
      <c r="J334" s="4"/>
      <c r="K334" s="4"/>
      <c r="L334" s="4"/>
      <c r="M334" s="4"/>
      <c r="N334" s="4"/>
      <c r="O334" s="4"/>
      <c r="P334" s="4"/>
    </row>
    <row r="335" spans="1:16">
      <c r="A335" s="5"/>
      <c r="B335" s="4"/>
      <c r="C335" s="4"/>
      <c r="D335" s="4"/>
      <c r="E335" s="4"/>
      <c r="F335" s="4"/>
      <c r="G335" s="4"/>
      <c r="H335" s="4"/>
      <c r="I335" s="4"/>
      <c r="J335" s="4"/>
      <c r="K335" s="4"/>
      <c r="L335" s="4"/>
      <c r="M335" s="4"/>
      <c r="N335" s="4"/>
      <c r="O335" s="4"/>
      <c r="P335" s="4"/>
    </row>
    <row r="336" spans="1:16">
      <c r="A336" s="5"/>
      <c r="B336" s="4"/>
      <c r="C336" s="4"/>
      <c r="D336" s="4"/>
      <c r="E336" s="4"/>
      <c r="F336" s="4"/>
      <c r="G336" s="4"/>
      <c r="H336" s="4"/>
      <c r="I336" s="4"/>
      <c r="J336" s="4"/>
      <c r="K336" s="4"/>
      <c r="L336" s="4"/>
      <c r="M336" s="4"/>
      <c r="N336" s="4"/>
      <c r="O336" s="4"/>
      <c r="P336" s="4"/>
    </row>
    <row r="337" spans="1:16">
      <c r="A337" s="5"/>
      <c r="B337" s="4"/>
      <c r="C337" s="4"/>
      <c r="D337" s="4"/>
      <c r="E337" s="4"/>
      <c r="F337" s="4"/>
      <c r="G337" s="4"/>
      <c r="H337" s="4"/>
      <c r="I337" s="4"/>
      <c r="J337" s="4"/>
      <c r="K337" s="4"/>
      <c r="L337" s="4"/>
      <c r="M337" s="4"/>
      <c r="N337" s="4"/>
      <c r="O337" s="4"/>
      <c r="P337" s="4"/>
    </row>
    <row r="338" spans="1:16">
      <c r="A338" s="5"/>
      <c r="B338" s="4"/>
      <c r="C338" s="4"/>
      <c r="D338" s="4"/>
      <c r="E338" s="4"/>
      <c r="F338" s="4"/>
      <c r="G338" s="4"/>
      <c r="H338" s="4"/>
      <c r="I338" s="4"/>
      <c r="J338" s="4"/>
      <c r="K338" s="4"/>
      <c r="L338" s="4"/>
      <c r="M338" s="4"/>
      <c r="N338" s="4"/>
      <c r="O338" s="4"/>
      <c r="P338" s="4"/>
    </row>
    <row r="339" spans="1:16">
      <c r="A339" s="5"/>
      <c r="B339" s="4"/>
      <c r="C339" s="4"/>
      <c r="D339" s="4"/>
      <c r="E339" s="4"/>
      <c r="F339" s="4"/>
      <c r="G339" s="4"/>
      <c r="H339" s="4"/>
      <c r="I339" s="4"/>
      <c r="J339" s="4"/>
      <c r="K339" s="4"/>
      <c r="L339" s="4"/>
      <c r="M339" s="4"/>
      <c r="N339" s="4"/>
      <c r="O339" s="4"/>
      <c r="P339" s="4"/>
    </row>
    <row r="340" spans="1:16">
      <c r="A340" s="5"/>
      <c r="B340" s="4"/>
      <c r="C340" s="4"/>
      <c r="D340" s="4"/>
      <c r="E340" s="4"/>
      <c r="F340" s="4"/>
      <c r="G340" s="4"/>
      <c r="H340" s="4"/>
      <c r="I340" s="4"/>
      <c r="J340" s="4"/>
      <c r="K340" s="4"/>
      <c r="L340" s="4"/>
      <c r="M340" s="4"/>
      <c r="N340" s="4"/>
      <c r="O340" s="4"/>
      <c r="P340" s="4"/>
    </row>
    <row r="341" spans="1:16">
      <c r="A341" s="5"/>
      <c r="B341" s="4"/>
      <c r="C341" s="4"/>
      <c r="D341" s="4"/>
      <c r="E341" s="4"/>
      <c r="F341" s="4"/>
      <c r="G341" s="4"/>
      <c r="H341" s="4"/>
      <c r="I341" s="4"/>
      <c r="J341" s="4"/>
      <c r="K341" s="4"/>
      <c r="L341" s="4"/>
      <c r="M341" s="4"/>
      <c r="N341" s="4"/>
      <c r="O341" s="4"/>
      <c r="P341" s="4"/>
    </row>
    <row r="342" spans="1:16">
      <c r="A342" s="5"/>
      <c r="B342" s="4"/>
      <c r="C342" s="4"/>
      <c r="D342" s="4"/>
      <c r="E342" s="4"/>
      <c r="F342" s="4"/>
      <c r="G342" s="4"/>
      <c r="H342" s="4"/>
      <c r="I342" s="4"/>
      <c r="J342" s="4"/>
      <c r="K342" s="4"/>
      <c r="L342" s="4"/>
      <c r="M342" s="4"/>
      <c r="N342" s="4"/>
      <c r="O342" s="4"/>
      <c r="P342" s="4"/>
    </row>
    <row r="343" spans="1:16">
      <c r="A343" s="5"/>
      <c r="B343" s="4"/>
      <c r="C343" s="4"/>
      <c r="D343" s="4"/>
      <c r="E343" s="4"/>
      <c r="F343" s="4"/>
      <c r="G343" s="4"/>
      <c r="H343" s="4"/>
      <c r="I343" s="4"/>
      <c r="J343" s="4"/>
      <c r="K343" s="4"/>
      <c r="L343" s="4"/>
      <c r="M343" s="4"/>
      <c r="N343" s="4"/>
      <c r="O343" s="4"/>
      <c r="P343" s="4"/>
    </row>
    <row r="344" spans="1:16">
      <c r="A344" s="5"/>
      <c r="B344" s="4"/>
      <c r="C344" s="4"/>
      <c r="D344" s="4"/>
      <c r="E344" s="4"/>
      <c r="F344" s="4"/>
      <c r="G344" s="4"/>
      <c r="H344" s="4"/>
      <c r="I344" s="4"/>
      <c r="J344" s="4"/>
      <c r="K344" s="4"/>
      <c r="L344" s="4"/>
      <c r="M344" s="4"/>
      <c r="N344" s="4"/>
      <c r="O344" s="4"/>
      <c r="P344" s="4"/>
    </row>
    <row r="345" spans="1:16">
      <c r="A345" s="5"/>
      <c r="B345" s="4"/>
      <c r="C345" s="4"/>
      <c r="D345" s="4"/>
      <c r="E345" s="4"/>
      <c r="F345" s="4"/>
      <c r="G345" s="4"/>
      <c r="H345" s="4"/>
      <c r="I345" s="4"/>
      <c r="J345" s="4"/>
      <c r="K345" s="4"/>
      <c r="L345" s="4"/>
      <c r="M345" s="4"/>
      <c r="N345" s="4"/>
      <c r="O345" s="4"/>
      <c r="P345" s="4"/>
    </row>
    <row r="346" spans="1:16">
      <c r="A346" s="5"/>
      <c r="B346" s="4"/>
      <c r="C346" s="4"/>
      <c r="D346" s="4"/>
      <c r="E346" s="4"/>
      <c r="F346" s="4"/>
      <c r="G346" s="4"/>
      <c r="H346" s="4"/>
      <c r="I346" s="4"/>
      <c r="J346" s="4"/>
      <c r="K346" s="4"/>
      <c r="L346" s="4"/>
      <c r="M346" s="4"/>
      <c r="N346" s="4"/>
      <c r="O346" s="4"/>
      <c r="P346" s="4"/>
    </row>
    <row r="347" spans="1:16">
      <c r="A347" s="5"/>
      <c r="B347" s="4"/>
      <c r="C347" s="4"/>
      <c r="D347" s="4"/>
      <c r="E347" s="4"/>
      <c r="F347" s="4"/>
      <c r="G347" s="4"/>
      <c r="H347" s="4"/>
      <c r="I347" s="4"/>
      <c r="J347" s="4"/>
      <c r="K347" s="4"/>
      <c r="L347" s="4"/>
      <c r="M347" s="4"/>
      <c r="N347" s="4"/>
      <c r="O347" s="4"/>
      <c r="P347" s="4"/>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数据结果</vt:lpstr>
      <vt:lpstr>北大核心发文明 细</vt:lpstr>
      <vt:lpstr>CSSCI（含扩展版）发文</vt:lpstr>
      <vt:lpstr>SCIE发文明细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文姚 丁</dc:creator>
  <cp:lastModifiedBy>曹泰峰</cp:lastModifiedBy>
  <dcterms:created xsi:type="dcterms:W3CDTF">2024-09-12T01:23:00Z</dcterms:created>
  <dcterms:modified xsi:type="dcterms:W3CDTF">2024-12-04T02:44:14Z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DACEC82D7E8E4621A88089AD2ACE21E0_13</vt:lpwstr>
  </property>
  <property fmtid="{D5CDD505-2E9C-101B-9397-08002B2CF9AE}" pid="3" name="KSOProductBuildVer">
    <vt:lpwstr>2052-12.1.0.18276</vt:lpwstr>
  </property>
</Properties>
</file>